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Denne_projektmappe" defaultThemeVersion="202300"/>
  <mc:AlternateContent xmlns:mc="http://schemas.openxmlformats.org/markup-compatibility/2006">
    <mc:Choice Requires="x15">
      <x15ac:absPath xmlns:x15ac="http://schemas.microsoft.com/office/spreadsheetml/2010/11/ac" url="\\jnsa-nk-nas4-00\nkm18613-projekter5\ECBC Labbeling af Covered Bonds\2026Q2\"/>
    </mc:Choice>
  </mc:AlternateContent>
  <xr:revisionPtr revIDLastSave="0" documentId="13_ncr:1_{464EFAF3-FAB7-4258-AD60-F02E842DBA2F}" xr6:coauthVersionLast="47" xr6:coauthVersionMax="47" xr10:uidLastSave="{00000000-0000-0000-0000-000000000000}"/>
  <bookViews>
    <workbookView xWindow="-120" yWindow="-120" windowWidth="38640" windowHeight="21120" tabRatio="750" firstSheet="1" activeTab="11" xr2:uid="{FC8D5E56-30AB-4763-9824-CFC5BEF12B3D}"/>
  </bookViews>
  <sheets>
    <sheet name="Setup" sheetId="31" state="hidden" r:id="rId1"/>
    <sheet name="Disclaimer" sheetId="1" r:id="rId2"/>
    <sheet name="Introduction" sheetId="2" r:id="rId3"/>
    <sheet name="FAQ" sheetId="4" r:id="rId4"/>
    <sheet name="A. HTT General" sheetId="32" r:id="rId5"/>
    <sheet name="B1. HTT Mortgage Assets" sheetId="34" r:id="rId6"/>
    <sheet name="A. Input" sheetId="16" state="hidden" r:id="rId7"/>
    <sheet name="B1. Input" sheetId="17" state="hidden" r:id="rId8"/>
    <sheet name="B2. HTT Public Sector Assets" sheetId="7" state="hidden" r:id="rId9"/>
    <sheet name="B3. HTT Shipping Assets" sheetId="8" state="hidden" r:id="rId10"/>
    <sheet name="C. HTT Harmonised Glossary" sheetId="9" r:id="rId11"/>
    <sheet name="D. NTT Front page" sheetId="21" r:id="rId12"/>
    <sheet name="D. NTT Contents" sheetId="22" r:id="rId13"/>
    <sheet name="D. General Issuer Details" sheetId="23" r:id="rId14"/>
    <sheet name="D. G1-G4 - Cover pool inform." sheetId="24" r:id="rId15"/>
    <sheet name="D. Table 1-3 - Lending" sheetId="25" r:id="rId16"/>
    <sheet name="D. Table 4 - LTV" sheetId="26" r:id="rId17"/>
    <sheet name="D. Table 5 - Region" sheetId="27" r:id="rId18"/>
    <sheet name="D. Table 6-8 - Loan types" sheetId="28" r:id="rId19"/>
    <sheet name="D. Table 9-13 - Lending" sheetId="29" r:id="rId20"/>
    <sheet name="D. NTT - Input" sheetId="18" state="hidden" r:id="rId21"/>
    <sheet name="E. Optional ECB-ECAIs data" sheetId="11" r:id="rId22"/>
    <sheet name="E. Input" sheetId="19" state="hidden" r:id="rId23"/>
    <sheet name="F1. Sustainable M data" sheetId="12" r:id="rId24"/>
    <sheet name="F1. Input" sheetId="20" state="hidden" r:id="rId25"/>
    <sheet name="F2. Sustainable PS data" sheetId="13" state="hidden" r:id="rId26"/>
    <sheet name="E.g. General" sheetId="14" state="hidden" r:id="rId27"/>
    <sheet name="E.g. Other" sheetId="15" state="hidden" r:id="rId28"/>
  </sheets>
  <externalReferences>
    <externalReference r:id="rId29"/>
    <externalReference r:id="rId30"/>
  </externalReferences>
  <definedNames>
    <definedName name="_xlnm._FilterDatabase" localSheetId="6" hidden="1">'A. Input'!$A$1:$C$127</definedName>
    <definedName name="_xlnm._FilterDatabase" localSheetId="7" hidden="1">'B1. Input'!$A$1:$E$1</definedName>
    <definedName name="_xlnm._FilterDatabase" localSheetId="20" hidden="1">'D. NTT - Input'!$A$1:$D$2890</definedName>
    <definedName name="_xlnm._FilterDatabase" localSheetId="24" hidden="1">'F1. Input'!$A$1:$E$827</definedName>
    <definedName name="_xlnm.Print_Area" localSheetId="14">'D. G1-G4 - Cover pool inform.'!$A$1:$U$131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22" i="34" l="1"/>
  <c r="G621" i="34"/>
  <c r="G620" i="34"/>
  <c r="G619" i="34"/>
  <c r="G618" i="34"/>
  <c r="G617" i="34"/>
  <c r="D617" i="34"/>
  <c r="C617" i="34"/>
  <c r="D601" i="34"/>
  <c r="G599" i="34" s="1"/>
  <c r="C601" i="34"/>
  <c r="F599" i="34" s="1"/>
  <c r="G600" i="34"/>
  <c r="F600" i="34"/>
  <c r="F597" i="34"/>
  <c r="D585" i="34"/>
  <c r="G583" i="34" s="1"/>
  <c r="C585" i="34"/>
  <c r="F583" i="34" s="1"/>
  <c r="G584" i="34"/>
  <c r="F584" i="34"/>
  <c r="F581" i="34"/>
  <c r="G578" i="34"/>
  <c r="F578" i="34"/>
  <c r="G577" i="34"/>
  <c r="F577" i="34"/>
  <c r="F574" i="34"/>
  <c r="D567" i="34"/>
  <c r="G566" i="34" s="1"/>
  <c r="C567" i="34"/>
  <c r="F564" i="34" s="1"/>
  <c r="G560" i="34"/>
  <c r="G553" i="34"/>
  <c r="D544" i="34"/>
  <c r="G542" i="34" s="1"/>
  <c r="C544" i="34"/>
  <c r="F542" i="34" s="1"/>
  <c r="G543" i="34"/>
  <c r="F543" i="34"/>
  <c r="F540" i="34"/>
  <c r="F537" i="34"/>
  <c r="G536" i="34"/>
  <c r="F536" i="34"/>
  <c r="F533" i="34"/>
  <c r="G530" i="34"/>
  <c r="F530" i="34"/>
  <c r="G529" i="34"/>
  <c r="F529" i="34"/>
  <c r="F526" i="34"/>
  <c r="C510" i="34"/>
  <c r="F492" i="34"/>
  <c r="G491" i="34"/>
  <c r="F491" i="34"/>
  <c r="G490" i="34"/>
  <c r="D487" i="34"/>
  <c r="G489" i="34" s="1"/>
  <c r="C487" i="34"/>
  <c r="F490" i="34" s="1"/>
  <c r="F486" i="34"/>
  <c r="G485" i="34"/>
  <c r="F485" i="34"/>
  <c r="G484" i="34"/>
  <c r="G481" i="34"/>
  <c r="F481" i="34"/>
  <c r="G480" i="34"/>
  <c r="F480" i="34"/>
  <c r="G479" i="34"/>
  <c r="F479" i="34"/>
  <c r="G470" i="34"/>
  <c r="G467" i="34"/>
  <c r="D465" i="34"/>
  <c r="G469" i="34" s="1"/>
  <c r="C465" i="34"/>
  <c r="F470" i="34" s="1"/>
  <c r="G464" i="34"/>
  <c r="G461" i="34"/>
  <c r="G458" i="34"/>
  <c r="G457" i="34"/>
  <c r="D452" i="34"/>
  <c r="G446" i="34" s="1"/>
  <c r="C452" i="34"/>
  <c r="F447" i="34" s="1"/>
  <c r="G451" i="34"/>
  <c r="F451" i="34"/>
  <c r="G450" i="34"/>
  <c r="F450" i="34"/>
  <c r="G449" i="34"/>
  <c r="F449" i="34"/>
  <c r="G448" i="34"/>
  <c r="F448" i="34"/>
  <c r="G447" i="34"/>
  <c r="G445" i="34"/>
  <c r="F445" i="34"/>
  <c r="G444" i="34"/>
  <c r="F444" i="34"/>
  <c r="G443" i="34"/>
  <c r="F443" i="34"/>
  <c r="G442" i="34"/>
  <c r="F442" i="34"/>
  <c r="G441" i="34"/>
  <c r="F441" i="34"/>
  <c r="G440" i="34"/>
  <c r="G438" i="34"/>
  <c r="F438" i="34"/>
  <c r="G437" i="34"/>
  <c r="F437" i="34"/>
  <c r="G436" i="34"/>
  <c r="F436" i="34"/>
  <c r="G435" i="34"/>
  <c r="F435" i="34"/>
  <c r="G434" i="34"/>
  <c r="F434" i="34"/>
  <c r="G433" i="34"/>
  <c r="G431" i="34"/>
  <c r="F431" i="34"/>
  <c r="G430" i="34"/>
  <c r="F430" i="34"/>
  <c r="G429" i="34"/>
  <c r="F429" i="34"/>
  <c r="G428" i="34"/>
  <c r="F428" i="34"/>
  <c r="C425" i="34"/>
  <c r="G393" i="34"/>
  <c r="G392" i="34"/>
  <c r="G391" i="34"/>
  <c r="G390" i="34"/>
  <c r="G389" i="34"/>
  <c r="G388" i="34"/>
  <c r="G387" i="34"/>
  <c r="G386" i="34"/>
  <c r="G385" i="34"/>
  <c r="G384" i="34"/>
  <c r="G383" i="34"/>
  <c r="D382" i="34"/>
  <c r="C382" i="34"/>
  <c r="D372" i="34"/>
  <c r="G371" i="34" s="1"/>
  <c r="C372" i="34"/>
  <c r="F371" i="34" s="1"/>
  <c r="F372" i="34" s="1"/>
  <c r="F370" i="34"/>
  <c r="F369" i="34"/>
  <c r="F368" i="34"/>
  <c r="D365" i="34"/>
  <c r="G363" i="34" s="1"/>
  <c r="C365" i="34"/>
  <c r="F364" i="34" s="1"/>
  <c r="G364" i="34"/>
  <c r="G361" i="34"/>
  <c r="G358" i="34"/>
  <c r="D346" i="34"/>
  <c r="C346" i="34"/>
  <c r="G345" i="34"/>
  <c r="F345" i="34"/>
  <c r="G344" i="34"/>
  <c r="F344" i="34"/>
  <c r="G343" i="34"/>
  <c r="F343" i="34"/>
  <c r="G342" i="34"/>
  <c r="F342" i="34"/>
  <c r="G341" i="34"/>
  <c r="F341" i="34"/>
  <c r="G340" i="34"/>
  <c r="F340" i="34"/>
  <c r="G339" i="34"/>
  <c r="F339" i="34"/>
  <c r="G338" i="34"/>
  <c r="F338" i="34"/>
  <c r="G337" i="34"/>
  <c r="F337" i="34"/>
  <c r="G336" i="34"/>
  <c r="F336" i="34"/>
  <c r="G335" i="34"/>
  <c r="F335" i="34"/>
  <c r="G334" i="34"/>
  <c r="F334" i="34"/>
  <c r="G333" i="34"/>
  <c r="G346" i="34" s="1"/>
  <c r="F333" i="34"/>
  <c r="F346" i="34" s="1"/>
  <c r="D328" i="34"/>
  <c r="G322" i="34" s="1"/>
  <c r="C328" i="34"/>
  <c r="F323" i="34" s="1"/>
  <c r="G327" i="34"/>
  <c r="F327" i="34"/>
  <c r="G326" i="34"/>
  <c r="F326" i="34"/>
  <c r="G325" i="34"/>
  <c r="F325" i="34"/>
  <c r="G324" i="34"/>
  <c r="F324" i="34"/>
  <c r="G323" i="34"/>
  <c r="G321" i="34"/>
  <c r="F321" i="34"/>
  <c r="G320" i="34"/>
  <c r="F320" i="34"/>
  <c r="G319" i="34"/>
  <c r="F319" i="34"/>
  <c r="G318" i="34"/>
  <c r="F318" i="34"/>
  <c r="G317" i="34"/>
  <c r="F317" i="34"/>
  <c r="G316" i="34"/>
  <c r="F316" i="34"/>
  <c r="G314" i="34"/>
  <c r="F314" i="34"/>
  <c r="G313" i="34"/>
  <c r="F313" i="34"/>
  <c r="G312" i="34"/>
  <c r="F312" i="34"/>
  <c r="G311" i="34"/>
  <c r="F311" i="34"/>
  <c r="G310" i="34"/>
  <c r="F310" i="34"/>
  <c r="D305" i="34"/>
  <c r="C305" i="34"/>
  <c r="F299" i="34" s="1"/>
  <c r="G304" i="34"/>
  <c r="G303" i="34"/>
  <c r="F303" i="34"/>
  <c r="G302" i="34"/>
  <c r="F302" i="34"/>
  <c r="G301" i="34"/>
  <c r="F301" i="34"/>
  <c r="G300" i="34"/>
  <c r="F300" i="34"/>
  <c r="G299" i="34"/>
  <c r="G298" i="34"/>
  <c r="F298" i="34"/>
  <c r="G297" i="34"/>
  <c r="F297" i="34"/>
  <c r="G296" i="34"/>
  <c r="F296" i="34"/>
  <c r="G295" i="34"/>
  <c r="F295" i="34"/>
  <c r="G294" i="34"/>
  <c r="F294" i="34"/>
  <c r="G293" i="34"/>
  <c r="F293" i="34"/>
  <c r="G292" i="34"/>
  <c r="G305" i="34" s="1"/>
  <c r="F292" i="34"/>
  <c r="G291" i="34"/>
  <c r="F291" i="34"/>
  <c r="G290" i="34"/>
  <c r="F290" i="34"/>
  <c r="G289" i="34"/>
  <c r="F289" i="34"/>
  <c r="G288" i="34"/>
  <c r="F288" i="34"/>
  <c r="G287" i="34"/>
  <c r="F287" i="34"/>
  <c r="C265" i="34"/>
  <c r="G255" i="34"/>
  <c r="F255" i="34"/>
  <c r="D249" i="34"/>
  <c r="G254" i="34" s="1"/>
  <c r="C249" i="34"/>
  <c r="F254" i="34" s="1"/>
  <c r="F242" i="34"/>
  <c r="F232" i="34"/>
  <c r="G231" i="34"/>
  <c r="F231" i="34"/>
  <c r="G230" i="34"/>
  <c r="F230" i="34"/>
  <c r="G229" i="34"/>
  <c r="F229" i="34"/>
  <c r="G228" i="34"/>
  <c r="F228" i="34"/>
  <c r="D227" i="34"/>
  <c r="G221" i="34" s="1"/>
  <c r="C227" i="34"/>
  <c r="F221" i="34" s="1"/>
  <c r="F226" i="34"/>
  <c r="G225" i="34"/>
  <c r="F225" i="34"/>
  <c r="G224" i="34"/>
  <c r="F224" i="34"/>
  <c r="G223" i="34"/>
  <c r="F223" i="34"/>
  <c r="G222" i="34"/>
  <c r="F222" i="34"/>
  <c r="G220" i="34"/>
  <c r="F220" i="34"/>
  <c r="F219" i="34"/>
  <c r="F227" i="34" s="1"/>
  <c r="D214" i="34"/>
  <c r="G211" i="34" s="1"/>
  <c r="C214" i="34"/>
  <c r="F211" i="34" s="1"/>
  <c r="G213" i="34"/>
  <c r="F213" i="34"/>
  <c r="G212" i="34"/>
  <c r="F212" i="34"/>
  <c r="F209" i="34"/>
  <c r="G207" i="34"/>
  <c r="F207" i="34"/>
  <c r="G206" i="34"/>
  <c r="F206" i="34"/>
  <c r="G205" i="34"/>
  <c r="F205" i="34"/>
  <c r="F202" i="34"/>
  <c r="G200" i="34"/>
  <c r="F200" i="34"/>
  <c r="G199" i="34"/>
  <c r="F199" i="34"/>
  <c r="G198" i="34"/>
  <c r="F198" i="34"/>
  <c r="F195" i="34"/>
  <c r="G193" i="34"/>
  <c r="F193" i="34"/>
  <c r="G192" i="34"/>
  <c r="F192" i="34"/>
  <c r="G191" i="34"/>
  <c r="F191" i="34"/>
  <c r="F151" i="34"/>
  <c r="D151" i="34"/>
  <c r="C151" i="34"/>
  <c r="F76" i="34"/>
  <c r="D76" i="34"/>
  <c r="C76" i="34"/>
  <c r="F72" i="34"/>
  <c r="D72" i="34"/>
  <c r="C72" i="34"/>
  <c r="F44" i="34"/>
  <c r="D44" i="34"/>
  <c r="C44" i="34"/>
  <c r="F28" i="34"/>
  <c r="F23" i="34"/>
  <c r="F22" i="34"/>
  <c r="F21" i="34"/>
  <c r="F20" i="34"/>
  <c r="F19" i="34"/>
  <c r="F18" i="34"/>
  <c r="F17" i="34"/>
  <c r="F16" i="34"/>
  <c r="C15" i="34"/>
  <c r="F26" i="34" s="1"/>
  <c r="F14" i="34"/>
  <c r="C304" i="32"/>
  <c r="C303" i="32"/>
  <c r="C302" i="32"/>
  <c r="C298" i="32"/>
  <c r="C297" i="32"/>
  <c r="C296" i="32"/>
  <c r="C292" i="32"/>
  <c r="C290" i="32"/>
  <c r="C289" i="32"/>
  <c r="C288" i="32"/>
  <c r="C229" i="32"/>
  <c r="C218" i="32"/>
  <c r="C220" i="32" s="1"/>
  <c r="F215" i="32"/>
  <c r="F214" i="32"/>
  <c r="F213" i="32"/>
  <c r="F212" i="32"/>
  <c r="F211" i="32"/>
  <c r="C209" i="32"/>
  <c r="F210" i="32" s="1"/>
  <c r="F207" i="32"/>
  <c r="F205" i="32"/>
  <c r="F204" i="32"/>
  <c r="F203" i="32"/>
  <c r="F202" i="32"/>
  <c r="F201" i="32"/>
  <c r="F200" i="32"/>
  <c r="F199" i="32"/>
  <c r="F198" i="32"/>
  <c r="F196" i="32"/>
  <c r="F195" i="32"/>
  <c r="F193" i="32"/>
  <c r="F186" i="32"/>
  <c r="F185" i="32"/>
  <c r="F184" i="32"/>
  <c r="F183" i="32"/>
  <c r="F182" i="32"/>
  <c r="F181" i="32"/>
  <c r="F180" i="32"/>
  <c r="C179" i="32"/>
  <c r="F176" i="32" s="1"/>
  <c r="F178" i="32"/>
  <c r="F177" i="32"/>
  <c r="F175" i="32"/>
  <c r="C167" i="32"/>
  <c r="F166" i="32"/>
  <c r="D166" i="32"/>
  <c r="D167" i="32" s="1"/>
  <c r="G164" i="32" s="1"/>
  <c r="G165" i="32"/>
  <c r="D165" i="32"/>
  <c r="D164" i="32"/>
  <c r="C155" i="32"/>
  <c r="D154" i="32"/>
  <c r="C154" i="32"/>
  <c r="D153" i="32"/>
  <c r="C153" i="32"/>
  <c r="C152" i="32"/>
  <c r="C151" i="32"/>
  <c r="D150" i="32"/>
  <c r="C150" i="32"/>
  <c r="C149" i="32"/>
  <c r="D148" i="32"/>
  <c r="C148" i="32"/>
  <c r="C147" i="32"/>
  <c r="C146" i="32"/>
  <c r="D145" i="32"/>
  <c r="C145" i="32"/>
  <c r="D144" i="32"/>
  <c r="C144" i="32"/>
  <c r="C143" i="32"/>
  <c r="C142" i="32"/>
  <c r="C141" i="32"/>
  <c r="D140" i="32"/>
  <c r="C140" i="32"/>
  <c r="D139" i="32"/>
  <c r="C139" i="32"/>
  <c r="C138" i="32"/>
  <c r="F136" i="32"/>
  <c r="F135" i="32"/>
  <c r="C131" i="32"/>
  <c r="F134" i="32" s="1"/>
  <c r="F130" i="32"/>
  <c r="F129" i="32"/>
  <c r="D129" i="32"/>
  <c r="D155" i="32" s="1"/>
  <c r="D128" i="32"/>
  <c r="D127" i="32"/>
  <c r="D126" i="32"/>
  <c r="D152" i="32" s="1"/>
  <c r="F125" i="32"/>
  <c r="D125" i="32"/>
  <c r="D151" i="32" s="1"/>
  <c r="F124" i="32"/>
  <c r="D124" i="32"/>
  <c r="D123" i="32"/>
  <c r="D149" i="32" s="1"/>
  <c r="D122" i="32"/>
  <c r="D121" i="32"/>
  <c r="D147" i="32" s="1"/>
  <c r="F120" i="32"/>
  <c r="D120" i="32"/>
  <c r="D146" i="32" s="1"/>
  <c r="D119" i="32"/>
  <c r="D118" i="32"/>
  <c r="D117" i="32"/>
  <c r="D143" i="32" s="1"/>
  <c r="F116" i="32"/>
  <c r="D116" i="32"/>
  <c r="D142" i="32" s="1"/>
  <c r="F115" i="32"/>
  <c r="D115" i="32"/>
  <c r="D141" i="32" s="1"/>
  <c r="D114" i="32"/>
  <c r="D113" i="32"/>
  <c r="D112" i="32"/>
  <c r="G105" i="32"/>
  <c r="F105" i="32"/>
  <c r="G104" i="32"/>
  <c r="F104" i="32"/>
  <c r="G103" i="32"/>
  <c r="D100" i="32"/>
  <c r="G102" i="32" s="1"/>
  <c r="C100" i="32"/>
  <c r="F103" i="32" s="1"/>
  <c r="G99" i="32"/>
  <c r="F99" i="32"/>
  <c r="G98" i="32"/>
  <c r="F98" i="32"/>
  <c r="G97" i="32"/>
  <c r="F93" i="32"/>
  <c r="G87" i="32"/>
  <c r="F87" i="32"/>
  <c r="D77" i="32"/>
  <c r="C77" i="32"/>
  <c r="G76" i="32"/>
  <c r="G71" i="32"/>
  <c r="F71" i="32"/>
  <c r="G70" i="32"/>
  <c r="F70" i="32"/>
  <c r="C56" i="32"/>
  <c r="C18" i="32" a="1"/>
  <c r="C18" i="32" s="1"/>
  <c r="C16" i="32" a="1"/>
  <c r="C16" i="32" s="1"/>
  <c r="D291" i="32"/>
  <c r="F307" i="32"/>
  <c r="D293" i="32"/>
  <c r="D307" i="32"/>
  <c r="C293" i="32"/>
  <c r="F295" i="32"/>
  <c r="D295" i="32"/>
  <c r="C295" i="32"/>
  <c r="G293" i="32"/>
  <c r="F293" i="32"/>
  <c r="C291" i="32"/>
  <c r="C307" i="32"/>
  <c r="F358" i="34" l="1"/>
  <c r="F365" i="34" s="1"/>
  <c r="F471" i="34"/>
  <c r="F243" i="34"/>
  <c r="G471" i="34"/>
  <c r="F554" i="34"/>
  <c r="F561" i="34"/>
  <c r="F458" i="34"/>
  <c r="F359" i="34"/>
  <c r="F459" i="34"/>
  <c r="G537" i="34"/>
  <c r="G554" i="34"/>
  <c r="F250" i="34"/>
  <c r="G359" i="34"/>
  <c r="G365" i="34" s="1"/>
  <c r="G459" i="34"/>
  <c r="G465" i="34" s="1"/>
  <c r="G486" i="34"/>
  <c r="G492" i="34"/>
  <c r="F531" i="34"/>
  <c r="F538" i="34"/>
  <c r="F555" i="34"/>
  <c r="F562" i="34"/>
  <c r="F572" i="34"/>
  <c r="F579" i="34"/>
  <c r="G243" i="34"/>
  <c r="G244" i="34"/>
  <c r="G250" i="34"/>
  <c r="F360" i="34"/>
  <c r="F460" i="34"/>
  <c r="F466" i="34"/>
  <c r="F493" i="34"/>
  <c r="G531" i="34"/>
  <c r="G538" i="34"/>
  <c r="G555" i="34"/>
  <c r="G562" i="34"/>
  <c r="G572" i="34"/>
  <c r="G579" i="34"/>
  <c r="G242" i="34"/>
  <c r="G561" i="34"/>
  <c r="F244" i="34"/>
  <c r="F194" i="34"/>
  <c r="F201" i="34"/>
  <c r="F208" i="34"/>
  <c r="F245" i="34"/>
  <c r="F251" i="34"/>
  <c r="G360" i="34"/>
  <c r="G368" i="34"/>
  <c r="G372" i="34" s="1"/>
  <c r="G460" i="34"/>
  <c r="G466" i="34"/>
  <c r="G493" i="34"/>
  <c r="F532" i="34"/>
  <c r="F539" i="34"/>
  <c r="F549" i="34"/>
  <c r="F556" i="34"/>
  <c r="F563" i="34"/>
  <c r="F573" i="34"/>
  <c r="F580" i="34"/>
  <c r="F591" i="34"/>
  <c r="G194" i="34"/>
  <c r="G201" i="34"/>
  <c r="G208" i="34"/>
  <c r="G245" i="34"/>
  <c r="G251" i="34"/>
  <c r="F361" i="34"/>
  <c r="F461" i="34"/>
  <c r="F467" i="34"/>
  <c r="G532" i="34"/>
  <c r="G539" i="34"/>
  <c r="G549" i="34"/>
  <c r="G556" i="34"/>
  <c r="G563" i="34"/>
  <c r="G573" i="34"/>
  <c r="G580" i="34"/>
  <c r="G591" i="34"/>
  <c r="F560" i="34"/>
  <c r="F252" i="34"/>
  <c r="F24" i="34"/>
  <c r="G195" i="34"/>
  <c r="G202" i="34"/>
  <c r="G209" i="34"/>
  <c r="G219" i="34"/>
  <c r="G227" i="34" s="1"/>
  <c r="G226" i="34"/>
  <c r="G232" i="34"/>
  <c r="G246" i="34"/>
  <c r="G252" i="34"/>
  <c r="F304" i="34"/>
  <c r="F305" i="34" s="1"/>
  <c r="F362" i="34"/>
  <c r="F462" i="34"/>
  <c r="F468" i="34"/>
  <c r="F482" i="34"/>
  <c r="F488" i="34"/>
  <c r="G526" i="34"/>
  <c r="G533" i="34"/>
  <c r="G540" i="34"/>
  <c r="G550" i="34"/>
  <c r="G557" i="34"/>
  <c r="G564" i="34"/>
  <c r="G574" i="34"/>
  <c r="G581" i="34"/>
  <c r="G597" i="34"/>
  <c r="G601" i="34" s="1"/>
  <c r="G369" i="34"/>
  <c r="F12" i="34"/>
  <c r="F15" i="34" s="1"/>
  <c r="F25" i="34"/>
  <c r="F196" i="34"/>
  <c r="F203" i="34"/>
  <c r="F210" i="34"/>
  <c r="F233" i="34"/>
  <c r="F247" i="34"/>
  <c r="F253" i="34"/>
  <c r="G362" i="34"/>
  <c r="G370" i="34"/>
  <c r="G462" i="34"/>
  <c r="G468" i="34"/>
  <c r="G482" i="34"/>
  <c r="G487" i="34" s="1"/>
  <c r="G488" i="34"/>
  <c r="F527" i="34"/>
  <c r="F544" i="34" s="1"/>
  <c r="F534" i="34"/>
  <c r="F541" i="34"/>
  <c r="F551" i="34"/>
  <c r="F558" i="34"/>
  <c r="F565" i="34"/>
  <c r="F575" i="34"/>
  <c r="F582" i="34"/>
  <c r="F598" i="34"/>
  <c r="F601" i="34" s="1"/>
  <c r="F13" i="34"/>
  <c r="C187" i="34"/>
  <c r="G196" i="34"/>
  <c r="G203" i="34"/>
  <c r="G210" i="34"/>
  <c r="G233" i="34"/>
  <c r="G247" i="34"/>
  <c r="G253" i="34"/>
  <c r="F315" i="34"/>
  <c r="F322" i="34"/>
  <c r="F328" i="34" s="1"/>
  <c r="F363" i="34"/>
  <c r="F432" i="34"/>
  <c r="F452" i="34" s="1"/>
  <c r="F439" i="34"/>
  <c r="F446" i="34"/>
  <c r="F463" i="34"/>
  <c r="F469" i="34"/>
  <c r="F483" i="34"/>
  <c r="F487" i="34" s="1"/>
  <c r="F489" i="34"/>
  <c r="G527" i="34"/>
  <c r="G534" i="34"/>
  <c r="G541" i="34"/>
  <c r="G551" i="34"/>
  <c r="G558" i="34"/>
  <c r="G565" i="34"/>
  <c r="G575" i="34"/>
  <c r="G582" i="34"/>
  <c r="G598" i="34"/>
  <c r="F246" i="34"/>
  <c r="F190" i="34"/>
  <c r="F197" i="34"/>
  <c r="F204" i="34"/>
  <c r="F241" i="34"/>
  <c r="F248" i="34"/>
  <c r="G315" i="34"/>
  <c r="G328" i="34" s="1"/>
  <c r="G432" i="34"/>
  <c r="G452" i="34" s="1"/>
  <c r="G439" i="34"/>
  <c r="G463" i="34"/>
  <c r="G483" i="34"/>
  <c r="F528" i="34"/>
  <c r="F535" i="34"/>
  <c r="F552" i="34"/>
  <c r="F559" i="34"/>
  <c r="F566" i="34"/>
  <c r="F576" i="34"/>
  <c r="F553" i="34"/>
  <c r="F550" i="34"/>
  <c r="F557" i="34"/>
  <c r="G190" i="34"/>
  <c r="G197" i="34"/>
  <c r="G204" i="34"/>
  <c r="G241" i="34"/>
  <c r="G248" i="34"/>
  <c r="F433" i="34"/>
  <c r="F440" i="34"/>
  <c r="F457" i="34"/>
  <c r="F464" i="34"/>
  <c r="F484" i="34"/>
  <c r="G528" i="34"/>
  <c r="G535" i="34"/>
  <c r="G552" i="34"/>
  <c r="G559" i="34"/>
  <c r="G576" i="34"/>
  <c r="F82" i="32"/>
  <c r="F76" i="32"/>
  <c r="F72" i="32"/>
  <c r="F77" i="32" s="1"/>
  <c r="F81" i="32"/>
  <c r="F75" i="32"/>
  <c r="C39" i="32"/>
  <c r="F80" i="32"/>
  <c r="F74" i="32"/>
  <c r="F78" i="32"/>
  <c r="F79" i="32"/>
  <c r="F73" i="32"/>
  <c r="G166" i="32"/>
  <c r="G167" i="32"/>
  <c r="G72" i="32"/>
  <c r="G77" i="32" s="1"/>
  <c r="G81" i="32"/>
  <c r="G75" i="32"/>
  <c r="G78" i="32"/>
  <c r="G80" i="32"/>
  <c r="G74" i="32"/>
  <c r="G79" i="32"/>
  <c r="G73" i="32"/>
  <c r="F165" i="32"/>
  <c r="F164" i="32"/>
  <c r="F167" i="32" s="1"/>
  <c r="D131" i="32"/>
  <c r="F86" i="32"/>
  <c r="G82" i="32"/>
  <c r="C157" i="32"/>
  <c r="G86" i="32"/>
  <c r="F94" i="32"/>
  <c r="F117" i="32"/>
  <c r="G93" i="32"/>
  <c r="G94" i="32"/>
  <c r="F122" i="32"/>
  <c r="F174" i="32"/>
  <c r="F179" i="32" s="1"/>
  <c r="F187" i="32"/>
  <c r="F206" i="32"/>
  <c r="F95" i="32"/>
  <c r="F101" i="32"/>
  <c r="F113" i="32"/>
  <c r="F127" i="32"/>
  <c r="F132" i="32"/>
  <c r="G95" i="32"/>
  <c r="G101" i="32"/>
  <c r="F118" i="32"/>
  <c r="F194" i="32"/>
  <c r="F209" i="32" s="1"/>
  <c r="F208" i="32"/>
  <c r="F96" i="32"/>
  <c r="F102" i="32"/>
  <c r="F123" i="32"/>
  <c r="F133" i="32"/>
  <c r="F121" i="32"/>
  <c r="F126" i="32"/>
  <c r="D138" i="32"/>
  <c r="D157" i="32" s="1"/>
  <c r="G96" i="32"/>
  <c r="F114" i="32"/>
  <c r="F128" i="32"/>
  <c r="F112" i="32"/>
  <c r="F97" i="32"/>
  <c r="F100" i="32" s="1"/>
  <c r="F119" i="32"/>
  <c r="F197" i="32"/>
  <c r="G214" i="34" l="1"/>
  <c r="G567" i="34"/>
  <c r="F214" i="34"/>
  <c r="F465" i="34"/>
  <c r="F567" i="34"/>
  <c r="F249" i="34"/>
  <c r="F585" i="34"/>
  <c r="G544" i="34"/>
  <c r="G585" i="34"/>
  <c r="G249" i="34"/>
  <c r="F131" i="32"/>
  <c r="G153" i="32"/>
  <c r="G146" i="32"/>
  <c r="G139" i="32"/>
  <c r="G161" i="32"/>
  <c r="G155" i="32"/>
  <c r="G148" i="32"/>
  <c r="G149" i="32"/>
  <c r="G142" i="32"/>
  <c r="G141" i="32"/>
  <c r="G162" i="32"/>
  <c r="G156" i="32"/>
  <c r="G152" i="32"/>
  <c r="G145" i="32"/>
  <c r="G138" i="32"/>
  <c r="G159" i="32"/>
  <c r="G150" i="32"/>
  <c r="G144" i="32"/>
  <c r="G158" i="32"/>
  <c r="G140" i="32"/>
  <c r="G160" i="32"/>
  <c r="G154" i="32"/>
  <c r="G143" i="32"/>
  <c r="G151" i="32"/>
  <c r="G147" i="32"/>
  <c r="F158" i="32"/>
  <c r="F150" i="32"/>
  <c r="F143" i="32"/>
  <c r="F161" i="32"/>
  <c r="F155" i="32"/>
  <c r="F148" i="32"/>
  <c r="F153" i="32"/>
  <c r="F146" i="32"/>
  <c r="F139" i="32"/>
  <c r="F141" i="32"/>
  <c r="F149" i="32"/>
  <c r="F142" i="32"/>
  <c r="F162" i="32"/>
  <c r="F156" i="32"/>
  <c r="F152" i="32"/>
  <c r="F145" i="32"/>
  <c r="F138" i="32"/>
  <c r="F147" i="32"/>
  <c r="F159" i="32"/>
  <c r="F144" i="32"/>
  <c r="F151" i="32"/>
  <c r="F160" i="32"/>
  <c r="F140" i="32"/>
  <c r="F154" i="32"/>
  <c r="G217" i="32"/>
  <c r="G226" i="32"/>
  <c r="G219" i="32"/>
  <c r="G225" i="32"/>
  <c r="C38" i="32"/>
  <c r="G218" i="32"/>
  <c r="G224" i="32"/>
  <c r="G223" i="32"/>
  <c r="C53" i="32"/>
  <c r="C58" i="32" s="1"/>
  <c r="G227" i="32"/>
  <c r="G221" i="32"/>
  <c r="G222" i="32"/>
  <c r="G100" i="32"/>
  <c r="G128" i="32"/>
  <c r="G114" i="32"/>
  <c r="G133" i="32"/>
  <c r="G123" i="32"/>
  <c r="G118" i="32"/>
  <c r="G121" i="32"/>
  <c r="G116" i="32"/>
  <c r="G132" i="32"/>
  <c r="G127" i="32"/>
  <c r="G113" i="32"/>
  <c r="G122" i="32"/>
  <c r="G117" i="32"/>
  <c r="G126" i="32"/>
  <c r="G112" i="32"/>
  <c r="G119" i="32"/>
  <c r="G115" i="32"/>
  <c r="G129" i="32"/>
  <c r="G136" i="32"/>
  <c r="G125" i="32"/>
  <c r="G135" i="32"/>
  <c r="G120" i="32"/>
  <c r="G124" i="32"/>
  <c r="G134" i="32"/>
  <c r="G130" i="32"/>
  <c r="G157" i="32" l="1"/>
  <c r="F63" i="32"/>
  <c r="F62" i="32"/>
  <c r="F57" i="32"/>
  <c r="F56" i="32"/>
  <c r="F61" i="32"/>
  <c r="F60" i="32"/>
  <c r="F59" i="32"/>
  <c r="F55" i="32"/>
  <c r="F53" i="32"/>
  <c r="F64" i="32"/>
  <c r="F54" i="32"/>
  <c r="F157" i="32"/>
  <c r="F227" i="32"/>
  <c r="C47" i="32"/>
  <c r="D45" i="32"/>
  <c r="F217" i="32"/>
  <c r="F220" i="32" s="1"/>
  <c r="F226" i="32"/>
  <c r="F219" i="32"/>
  <c r="F225" i="32"/>
  <c r="F218" i="32"/>
  <c r="F223" i="32"/>
  <c r="F224" i="32"/>
  <c r="F221" i="32"/>
  <c r="F222" i="32"/>
  <c r="G131" i="32"/>
  <c r="G220" i="32"/>
  <c r="F58" i="32" l="1"/>
  <c r="D318" i="12" l="1" a="1"/>
  <c r="D318" i="12" s="1"/>
  <c r="C318" i="12" a="1"/>
  <c r="C318" i="12" s="1"/>
  <c r="D317" i="12" a="1"/>
  <c r="D317" i="12" s="1"/>
  <c r="C317" i="12" a="1"/>
  <c r="C317" i="12" s="1"/>
  <c r="D316" i="12" a="1"/>
  <c r="D316" i="12" s="1"/>
  <c r="D314" i="12" a="1"/>
  <c r="D314" i="12" s="1"/>
  <c r="C315" i="12" a="1"/>
  <c r="C315" i="12" s="1"/>
  <c r="C316" i="12" a="1"/>
  <c r="C316" i="12" s="1"/>
  <c r="D315" i="12" a="1"/>
  <c r="D315" i="12" s="1"/>
  <c r="D309" i="12" a="1"/>
  <c r="D309" i="12" s="1"/>
  <c r="C290" i="12" a="1"/>
  <c r="C290" i="12" s="1"/>
  <c r="C287" i="12" a="1"/>
  <c r="C287" i="12" s="1"/>
  <c r="C286" i="12" a="1"/>
  <c r="C286" i="12" s="1"/>
  <c r="C266" i="12" a="1"/>
  <c r="C266" i="12" s="1"/>
  <c r="C268" i="12" a="1"/>
  <c r="C268" i="12" s="1"/>
  <c r="C294" i="12" a="1"/>
  <c r="C294" i="12" s="1"/>
  <c r="C314" i="12" a="1"/>
  <c r="C314" i="12" s="1"/>
  <c r="C267" i="12" a="1"/>
  <c r="C267" i="12" s="1"/>
  <c r="D313" i="12" a="1"/>
  <c r="D313" i="12" s="1"/>
  <c r="C313" i="12" a="1"/>
  <c r="C313" i="12" s="1"/>
  <c r="C308" i="12" a="1"/>
  <c r="C308" i="12" s="1"/>
  <c r="C285" i="12" a="1"/>
  <c r="C285" i="12" s="1"/>
  <c r="D308" i="12" a="1"/>
  <c r="D308" i="12" s="1"/>
  <c r="C310" i="12" a="1"/>
  <c r="C310" i="12" s="1"/>
  <c r="C293" i="12" a="1"/>
  <c r="C293" i="12" s="1"/>
  <c r="C262" i="12" a="1"/>
  <c r="C262" i="12" s="1"/>
  <c r="D312" i="12" a="1"/>
  <c r="D312" i="12" s="1"/>
  <c r="C312" i="12" a="1"/>
  <c r="C312" i="12" s="1"/>
  <c r="C271" i="12" a="1"/>
  <c r="C271" i="12" s="1"/>
  <c r="D311" i="12" a="1"/>
  <c r="D311" i="12" s="1"/>
  <c r="D310" i="12" a="1"/>
  <c r="D310" i="12" s="1"/>
  <c r="C292" i="12" a="1"/>
  <c r="C292" i="12" s="1"/>
  <c r="C269" i="12" a="1"/>
  <c r="C269" i="12" s="1"/>
  <c r="C311" i="12" a="1"/>
  <c r="C311" i="12" s="1"/>
  <c r="C309" i="12" a="1"/>
  <c r="C309" i="12" s="1"/>
  <c r="C291" i="12" a="1"/>
  <c r="C291" i="12" s="1"/>
  <c r="C272" i="12" a="1"/>
  <c r="C272" i="12" s="1"/>
  <c r="C265" i="12" a="1"/>
  <c r="C265" i="12" s="1"/>
  <c r="C284" i="12" a="1"/>
  <c r="C284" i="12" s="1"/>
  <c r="C288" i="12" a="1"/>
  <c r="C288" i="12" s="1"/>
  <c r="C270" i="12" a="1"/>
  <c r="C270" i="12" s="1"/>
  <c r="C191" i="12" a="1"/>
  <c r="C191" i="12"/>
  <c r="C195" i="12" a="1"/>
  <c r="C195" i="12" s="1"/>
  <c r="D194" i="12" a="1"/>
  <c r="D194" i="12" s="1"/>
  <c r="D193" i="12" a="1"/>
  <c r="D193" i="12" s="1"/>
  <c r="D191" i="12" a="1"/>
  <c r="D191" i="12" s="1"/>
  <c r="C194" i="12" a="1"/>
  <c r="C194" i="12" s="1"/>
  <c r="F193" i="12" a="1"/>
  <c r="F193" i="12" s="1"/>
  <c r="D218" i="12" a="1"/>
  <c r="D218" i="12" s="1"/>
  <c r="C217" i="12" a="1"/>
  <c r="C217" i="12" s="1"/>
  <c r="D216" i="12" a="1"/>
  <c r="D216" i="12" s="1"/>
  <c r="C216" i="12" a="1"/>
  <c r="C216" i="12" s="1"/>
  <c r="D215" i="12" a="1"/>
  <c r="D215" i="12" s="1"/>
  <c r="C201" i="12" a="1"/>
  <c r="C201" i="12" s="1"/>
  <c r="D192" i="12" a="1"/>
  <c r="D192" i="12" s="1"/>
  <c r="F191" i="12" a="1"/>
  <c r="F191" i="12" s="1"/>
  <c r="F183" i="12" a="1"/>
  <c r="F183" i="12" s="1"/>
  <c r="D219" i="12" a="1"/>
  <c r="D219" i="12" s="1"/>
  <c r="C219" i="12" a="1"/>
  <c r="C219" i="12" s="1"/>
  <c r="D214" i="12" a="1"/>
  <c r="D214" i="12" s="1"/>
  <c r="C214" i="12" a="1"/>
  <c r="C214" i="12" s="1"/>
  <c r="C193" i="12" a="1"/>
  <c r="C193" i="12" s="1"/>
  <c r="C218" i="12" a="1"/>
  <c r="C218" i="12" s="1"/>
  <c r="D195" i="12" a="1"/>
  <c r="D195" i="12" s="1"/>
  <c r="F192" i="12" a="1"/>
  <c r="F192" i="12" s="1"/>
  <c r="F201" i="12" a="1"/>
  <c r="F201" i="12" s="1"/>
  <c r="D217" i="12" a="1"/>
  <c r="D217" i="12" s="1"/>
  <c r="D183" i="12" a="1"/>
  <c r="D183" i="12" s="1"/>
  <c r="C215" i="12" a="1"/>
  <c r="C215" i="12" s="1"/>
  <c r="F194" i="12" a="1"/>
  <c r="F194" i="12" s="1"/>
  <c r="D201" i="12" a="1"/>
  <c r="D201" i="12" s="1"/>
  <c r="F195" i="12" a="1"/>
  <c r="F195" i="12" s="1"/>
  <c r="C192" i="12" a="1"/>
  <c r="C192" i="12" s="1"/>
  <c r="D173" i="12" a="1"/>
  <c r="D173" i="12" s="1"/>
  <c r="F173" i="12" a="1"/>
  <c r="F173" i="12" s="1"/>
  <c r="D124" i="12" a="1"/>
  <c r="D124" i="12" s="1"/>
  <c r="F177" i="12" a="1"/>
  <c r="F177" i="12" s="1"/>
  <c r="D177" i="12" a="1"/>
  <c r="D177" i="12" s="1"/>
  <c r="F175" i="12" a="1"/>
  <c r="F175" i="12" s="1"/>
  <c r="F123" i="12" a="1"/>
  <c r="F123" i="12" s="1"/>
  <c r="C175" i="12" a="1"/>
  <c r="C175" i="12" s="1"/>
  <c r="F124" i="12" a="1"/>
  <c r="F124" i="12" s="1"/>
  <c r="C124" i="12" a="1"/>
  <c r="C124" i="12" s="1"/>
  <c r="D175" i="12" a="1"/>
  <c r="D175" i="12" s="1"/>
  <c r="C171" i="12" a="1"/>
  <c r="C171" i="12" s="1"/>
  <c r="C173" i="12" a="1"/>
  <c r="C173" i="12" s="1"/>
  <c r="C183" i="12" a="1"/>
  <c r="C183" i="12"/>
  <c r="C181" i="12" a="1"/>
  <c r="C181" i="12" s="1"/>
  <c r="F182" i="12" a="1"/>
  <c r="F182" i="12" s="1"/>
  <c r="D182" i="12" a="1"/>
  <c r="D182" i="12" s="1"/>
  <c r="D174" i="12" a="1"/>
  <c r="D174" i="12" s="1"/>
  <c r="C177" i="12" a="1"/>
  <c r="C177" i="12" s="1"/>
  <c r="F174" i="12" a="1"/>
  <c r="F174" i="12" s="1"/>
  <c r="F171" i="12" a="1"/>
  <c r="F171" i="12" s="1"/>
  <c r="C182" i="12" a="1"/>
  <c r="C182" i="12" s="1"/>
  <c r="D176" i="12" a="1"/>
  <c r="D176" i="12" s="1"/>
  <c r="C174" i="12" a="1"/>
  <c r="C174" i="12" s="1"/>
  <c r="D171" i="12" a="1"/>
  <c r="D171" i="12"/>
  <c r="F181" i="12" a="1"/>
  <c r="F181" i="12" s="1"/>
  <c r="D181" i="12" a="1"/>
  <c r="D181" i="12" s="1"/>
  <c r="F176" i="12" a="1"/>
  <c r="F176" i="12" s="1"/>
  <c r="C176" i="12" a="1"/>
  <c r="C176" i="12" s="1"/>
  <c r="C108" i="12" a="1"/>
  <c r="C108" i="12" s="1"/>
  <c r="F107" i="12" a="1"/>
  <c r="F107" i="12" s="1"/>
  <c r="D120" i="12" a="1"/>
  <c r="D120" i="12" s="1"/>
  <c r="F106" i="12" a="1"/>
  <c r="F106" i="12" s="1"/>
  <c r="C106" i="12" a="1"/>
  <c r="C106" i="12"/>
  <c r="F105" i="12" a="1"/>
  <c r="F105" i="12" s="1"/>
  <c r="D123" i="12" a="1"/>
  <c r="D123" i="12" s="1"/>
  <c r="C123" i="12" a="1"/>
  <c r="C123" i="12" s="1"/>
  <c r="C122" i="12" a="1"/>
  <c r="C122" i="12" s="1"/>
  <c r="D107" i="12" a="1"/>
  <c r="D107" i="12" s="1"/>
  <c r="F122" i="12" a="1"/>
  <c r="F122" i="12" s="1"/>
  <c r="D122" i="12" a="1"/>
  <c r="D122" i="12" s="1"/>
  <c r="F108" i="12" a="1"/>
  <c r="F108" i="12" s="1"/>
  <c r="C120" i="12" a="1"/>
  <c r="C120" i="12" s="1"/>
  <c r="F121" i="12" a="1"/>
  <c r="F121" i="12" s="1"/>
  <c r="C121" i="12" a="1"/>
  <c r="C121" i="12" s="1"/>
  <c r="D108" i="12" a="1"/>
  <c r="D108" i="12" s="1"/>
  <c r="D106" i="12" a="1"/>
  <c r="D106" i="12" s="1"/>
  <c r="C107" i="12" a="1"/>
  <c r="C107" i="12" s="1"/>
  <c r="D121" i="12" a="1"/>
  <c r="D121" i="12" s="1"/>
  <c r="F120" i="12" a="1"/>
  <c r="F120" i="12" s="1"/>
  <c r="D105" i="12" a="1"/>
  <c r="D105" i="12" s="1"/>
  <c r="C103" i="12" a="1"/>
  <c r="C103" i="12" s="1"/>
  <c r="D101" i="12" a="1"/>
  <c r="D101" i="12" s="1"/>
  <c r="C99" i="12" a="1"/>
  <c r="C99" i="12" s="1"/>
  <c r="C100" i="12" a="1"/>
  <c r="C100" i="12" s="1"/>
  <c r="C105" i="12" a="1"/>
  <c r="C105" i="12" s="1"/>
  <c r="F104" i="12" a="1"/>
  <c r="F104" i="12" s="1"/>
  <c r="F101" i="12" a="1"/>
  <c r="F101" i="12" s="1"/>
  <c r="D104" i="12" a="1"/>
  <c r="D104" i="12" s="1"/>
  <c r="C104" i="12" a="1"/>
  <c r="C104" i="12" s="1"/>
  <c r="F103" i="12" a="1"/>
  <c r="F103" i="12" s="1"/>
  <c r="D95" i="12" a="1"/>
  <c r="D95" i="12" s="1"/>
  <c r="D103" i="12" a="1"/>
  <c r="D103" i="12" s="1"/>
  <c r="F102" i="12" a="1"/>
  <c r="F102" i="12" s="1"/>
  <c r="C102" i="12" a="1"/>
  <c r="C102" i="12" s="1"/>
  <c r="F98" i="12" a="1"/>
  <c r="F98" i="12" s="1"/>
  <c r="C98" i="12" a="1"/>
  <c r="C98" i="12" s="1"/>
  <c r="D94" i="12" a="1"/>
  <c r="D94" i="12" s="1"/>
  <c r="F94" i="12" a="1"/>
  <c r="F94" i="12" s="1"/>
  <c r="D102" i="12" a="1"/>
  <c r="D102" i="12" s="1"/>
  <c r="C101" i="12" a="1"/>
  <c r="C101" i="12" s="1"/>
  <c r="F100" i="12" a="1"/>
  <c r="F100" i="12" s="1"/>
  <c r="D100" i="12" a="1"/>
  <c r="D100" i="12" s="1"/>
  <c r="F99" i="12" a="1"/>
  <c r="F99" i="12" s="1"/>
  <c r="D96" i="12" a="1"/>
  <c r="D96" i="12" s="1"/>
  <c r="D99" i="12" a="1"/>
  <c r="D99" i="12" s="1"/>
  <c r="C96" i="12" a="1"/>
  <c r="C96" i="12" s="1"/>
  <c r="D98" i="12" a="1"/>
  <c r="D98" i="12" s="1"/>
  <c r="F96" i="12" a="1"/>
  <c r="F96" i="12" s="1"/>
  <c r="C95" i="12" a="1"/>
  <c r="C95" i="12" s="1"/>
  <c r="F95" i="12" a="1"/>
  <c r="F95" i="12" s="1"/>
  <c r="D87" i="12" a="1"/>
  <c r="D87" i="12" s="1"/>
  <c r="D85" i="12" a="1"/>
  <c r="D85" i="12" s="1"/>
  <c r="D90" i="12" a="1"/>
  <c r="D90" i="12" s="1"/>
  <c r="D91" i="12" a="1"/>
  <c r="D91" i="12" s="1"/>
  <c r="F90" i="12" a="1"/>
  <c r="F90" i="12" s="1"/>
  <c r="C90" i="12" a="1"/>
  <c r="C90" i="12" s="1"/>
  <c r="D89" i="12" a="1"/>
  <c r="D89" i="12" s="1"/>
  <c r="D88" i="12" a="1"/>
  <c r="D88" i="12" s="1"/>
  <c r="C94" i="12" a="1"/>
  <c r="C94" i="12" s="1"/>
  <c r="F92" i="12" a="1"/>
  <c r="F92" i="12" s="1"/>
  <c r="D92" i="12" a="1"/>
  <c r="D92" i="12" s="1"/>
  <c r="C92" i="12" a="1"/>
  <c r="C92" i="12" s="1"/>
  <c r="F89" i="12" a="1"/>
  <c r="F89" i="12" s="1"/>
  <c r="C86" i="12" a="1"/>
  <c r="C86" i="12"/>
  <c r="F91" i="12" a="1"/>
  <c r="F91" i="12" s="1"/>
  <c r="C91" i="12" a="1"/>
  <c r="C91" i="12" s="1"/>
  <c r="C89" i="12" a="1"/>
  <c r="C89" i="12"/>
  <c r="F88" i="12" a="1"/>
  <c r="F88" i="12" s="1"/>
  <c r="F86" i="12" a="1"/>
  <c r="F86" i="12" s="1"/>
  <c r="C88" i="12" a="1"/>
  <c r="C88" i="12" s="1"/>
  <c r="D86" i="12" a="1"/>
  <c r="D86" i="12" s="1"/>
  <c r="F87" i="12" a="1"/>
  <c r="F87" i="12" s="1"/>
  <c r="C87" i="12" a="1"/>
  <c r="C87" i="12" s="1"/>
  <c r="F85" i="12" a="1"/>
  <c r="F85" i="12" s="1"/>
  <c r="C81" i="12" a="1"/>
  <c r="C81" i="12" s="1"/>
  <c r="D78" i="12" a="1"/>
  <c r="D78" i="12" s="1"/>
  <c r="C75" i="12" a="1"/>
  <c r="C75" i="12" s="1"/>
  <c r="C82" i="12" a="1"/>
  <c r="C82" i="12" s="1"/>
  <c r="D80" i="12" a="1"/>
  <c r="D80" i="12" s="1"/>
  <c r="F80" i="12" a="1"/>
  <c r="F80" i="12" s="1"/>
  <c r="F82" i="12" a="1"/>
  <c r="F82" i="12" s="1"/>
  <c r="F75" i="12" a="1"/>
  <c r="F75" i="12" s="1"/>
  <c r="D75" i="12" a="1"/>
  <c r="D75" i="12" s="1"/>
  <c r="D79" i="12" a="1"/>
  <c r="D79" i="12" s="1"/>
  <c r="F78" i="12" a="1"/>
  <c r="F78" i="12"/>
  <c r="D77" i="12" a="1"/>
  <c r="D77" i="12"/>
  <c r="F76" i="12" a="1"/>
  <c r="F76" i="12" s="1"/>
  <c r="D82" i="12" a="1"/>
  <c r="D82" i="12" s="1"/>
  <c r="C78" i="12" a="1"/>
  <c r="C78" i="12" s="1"/>
  <c r="D81" i="12" a="1"/>
  <c r="D81" i="12" s="1"/>
  <c r="C77" i="12" a="1"/>
  <c r="C77" i="12" s="1"/>
  <c r="C80" i="12" a="1"/>
  <c r="C80" i="12" s="1"/>
  <c r="C79" i="12" a="1"/>
  <c r="C79" i="12" s="1"/>
  <c r="C85" i="12" a="1"/>
  <c r="C85" i="12" s="1"/>
  <c r="C83" i="12" a="1"/>
  <c r="C83" i="12" s="1"/>
  <c r="F77" i="12" a="1"/>
  <c r="F77" i="12" s="1"/>
  <c r="C84" i="12" a="1"/>
  <c r="C84" i="12" s="1"/>
  <c r="C76" i="12" a="1"/>
  <c r="C76" i="12" s="1"/>
  <c r="F84" i="12" a="1"/>
  <c r="F84" i="12" s="1"/>
  <c r="D84" i="12" a="1"/>
  <c r="D84" i="12" s="1"/>
  <c r="F83" i="12" a="1"/>
  <c r="F83" i="12" s="1"/>
  <c r="F79" i="12" a="1"/>
  <c r="F79" i="12" s="1"/>
  <c r="D76" i="12" a="1"/>
  <c r="D76" i="12" s="1"/>
  <c r="D83" i="12" a="1"/>
  <c r="D83" i="12" s="1"/>
  <c r="F81" i="12" a="1"/>
  <c r="F81" i="12" s="1"/>
  <c r="F66" i="12" a="1"/>
  <c r="F66" i="12" s="1"/>
  <c r="F57" i="12" a="1"/>
  <c r="F57" i="12" s="1"/>
  <c r="C74" i="12" a="1"/>
  <c r="C74" i="12" s="1"/>
  <c r="F73" i="12" a="1"/>
  <c r="F73" i="12" s="1"/>
  <c r="D73" i="12" a="1"/>
  <c r="D73" i="12" s="1"/>
  <c r="F72" i="12" a="1"/>
  <c r="F72" i="12" s="1"/>
  <c r="C72" i="12" a="1"/>
  <c r="C72" i="12" s="1"/>
  <c r="C69" i="12" a="1"/>
  <c r="C69" i="12" s="1"/>
  <c r="F70" i="12" a="1"/>
  <c r="F70" i="12" s="1"/>
  <c r="F67" i="12" a="1"/>
  <c r="F67" i="12" s="1"/>
  <c r="F68" i="12" a="1"/>
  <c r="F68" i="12" s="1"/>
  <c r="D74" i="12" a="1"/>
  <c r="D74" i="12" s="1"/>
  <c r="C70" i="12" a="1"/>
  <c r="C70" i="12" s="1"/>
  <c r="C73" i="12" a="1"/>
  <c r="C73" i="12" s="1"/>
  <c r="D72" i="12" a="1"/>
  <c r="D72" i="12" s="1"/>
  <c r="D71" i="12" a="1"/>
  <c r="D71" i="12" s="1"/>
  <c r="D70" i="12" a="1"/>
  <c r="D70" i="12" s="1"/>
  <c r="D68" i="12" a="1"/>
  <c r="D68" i="12" s="1"/>
  <c r="D67" i="12" a="1"/>
  <c r="D67" i="12" s="1"/>
  <c r="C66" i="12" a="1"/>
  <c r="C66" i="12" s="1"/>
  <c r="D66" i="12" a="1"/>
  <c r="D66" i="12" s="1"/>
  <c r="F71" i="12" a="1"/>
  <c r="F71" i="12" s="1"/>
  <c r="C71" i="12" a="1"/>
  <c r="C71" i="12" s="1"/>
  <c r="D69" i="12" a="1"/>
  <c r="D69" i="12" s="1"/>
  <c r="C67" i="12" a="1"/>
  <c r="C67" i="12" s="1"/>
  <c r="F69" i="12" a="1"/>
  <c r="F69" i="12" s="1"/>
  <c r="C68" i="12" a="1"/>
  <c r="C68" i="12" s="1"/>
  <c r="F74" i="12" a="1"/>
  <c r="F74" i="12" s="1"/>
  <c r="D49" i="12" a="1"/>
  <c r="D49" i="12" s="1"/>
  <c r="C49" i="12" a="1"/>
  <c r="C49" i="12" s="1"/>
  <c r="C27" i="12" a="1"/>
  <c r="C27" i="12" s="1"/>
  <c r="C26" i="12" a="1"/>
  <c r="C26" i="12" s="1"/>
  <c r="C17" i="12" a="1"/>
  <c r="C17" i="12" s="1"/>
  <c r="D16" i="12" a="1"/>
  <c r="D16" i="12" s="1"/>
  <c r="D15" i="12" a="1"/>
  <c r="D15" i="12" s="1"/>
  <c r="C16" i="12" a="1"/>
  <c r="C16" i="12" s="1"/>
  <c r="C15" i="12" a="1"/>
  <c r="C15" i="12" s="1"/>
  <c r="D17" i="12" a="1"/>
  <c r="D17" i="12" s="1"/>
  <c r="D57" i="12" a="1"/>
  <c r="D57" i="12" s="1"/>
  <c r="C57" i="12" a="1"/>
  <c r="C57" i="12" s="1"/>
  <c r="C331" i="12" a="1"/>
  <c r="C331" i="12" s="1"/>
  <c r="C319" i="12" a="1"/>
  <c r="C319" i="12" s="1"/>
  <c r="C325" i="12" a="1"/>
  <c r="C325" i="12" s="1"/>
  <c r="D320" i="12" a="1"/>
  <c r="D320" i="12" s="1"/>
  <c r="D332" i="12" a="1"/>
  <c r="D332" i="12" s="1"/>
  <c r="C332" i="12" a="1"/>
  <c r="C332" i="12" s="1"/>
  <c r="C320" i="12" a="1"/>
  <c r="C320" i="12" s="1"/>
  <c r="D321" i="12" a="1"/>
  <c r="D321" i="12" s="1"/>
  <c r="C321" i="12" a="1"/>
  <c r="C321" i="12" s="1"/>
  <c r="D319" i="12" a="1"/>
  <c r="D319" i="12" s="1"/>
  <c r="D325" i="12" a="1"/>
  <c r="D325" i="12" s="1"/>
  <c r="D331" i="12" a="1"/>
  <c r="D331" i="12" s="1"/>
  <c r="C333" i="12" a="1"/>
  <c r="C333" i="12" s="1"/>
  <c r="D621" i="12" a="1"/>
  <c r="D621" i="12" s="1"/>
  <c r="D624" i="12" a="1"/>
  <c r="D624" i="12" s="1"/>
  <c r="D622" i="12" a="1"/>
  <c r="D622" i="12" s="1"/>
  <c r="D633" i="12" a="1"/>
  <c r="D633" i="12" s="1"/>
  <c r="D629" i="12" a="1"/>
  <c r="D629" i="12" s="1"/>
  <c r="C617" i="12" a="1"/>
  <c r="C617" i="12" s="1"/>
  <c r="D630" i="12" a="1"/>
  <c r="D630" i="12" s="1"/>
  <c r="D623" i="12" a="1"/>
  <c r="D623" i="12" s="1"/>
  <c r="D617" i="12" a="1"/>
  <c r="D617" i="12" s="1"/>
  <c r="D616" i="12" a="1"/>
  <c r="D616" i="12"/>
  <c r="D632" i="12" a="1"/>
  <c r="D632" i="12" s="1"/>
  <c r="D628" i="12" a="1"/>
  <c r="D628" i="12" s="1"/>
  <c r="D625" i="12" a="1"/>
  <c r="D625" i="12" s="1"/>
  <c r="D631" i="12" a="1"/>
  <c r="D631" i="12" s="1"/>
  <c r="D627" i="12" a="1"/>
  <c r="D627" i="12" s="1"/>
  <c r="C616" i="12" a="1"/>
  <c r="C616" i="12" s="1"/>
  <c r="D626" i="12" a="1"/>
  <c r="D626" i="12" s="1"/>
  <c r="D594" i="12" a="1"/>
  <c r="D594" i="12" s="1"/>
  <c r="D615" i="12" a="1"/>
  <c r="D615" i="12" s="1"/>
  <c r="C595" i="12" a="1"/>
  <c r="C595" i="12" s="1"/>
  <c r="C615" i="12" a="1"/>
  <c r="C615" i="12" s="1"/>
  <c r="D614" i="12" a="1"/>
  <c r="D614" i="12" s="1"/>
  <c r="C614" i="12" a="1"/>
  <c r="C614" i="12" s="1"/>
  <c r="C590" i="12" a="1"/>
  <c r="C590" i="12" s="1"/>
  <c r="C594" i="12" a="1"/>
  <c r="C594" i="12" s="1"/>
  <c r="D601" i="12" a="1"/>
  <c r="D601" i="12" s="1"/>
  <c r="C599" i="12" a="1"/>
  <c r="C599" i="12" s="1"/>
  <c r="C597" i="12" a="1"/>
  <c r="C597" i="12" s="1"/>
  <c r="D593" i="12" a="1"/>
  <c r="D593" i="12" s="1"/>
  <c r="D592" i="12" a="1"/>
  <c r="D592" i="12" s="1"/>
  <c r="C591" i="12" a="1"/>
  <c r="C591" i="12" s="1"/>
  <c r="C601" i="12" a="1"/>
  <c r="C601" i="12" s="1"/>
  <c r="D590" i="12" a="1"/>
  <c r="D590" i="12" s="1"/>
  <c r="D599" i="12" a="1"/>
  <c r="D599" i="12"/>
  <c r="D595" i="12" a="1"/>
  <c r="D595" i="12" s="1"/>
  <c r="D598" i="12" a="1"/>
  <c r="D598" i="12" s="1"/>
  <c r="D596" i="12" a="1"/>
  <c r="D596" i="12" s="1"/>
  <c r="D591" i="12" a="1"/>
  <c r="D591" i="12" s="1"/>
  <c r="C592" i="12" a="1"/>
  <c r="C592" i="12" s="1"/>
  <c r="C598" i="12" a="1"/>
  <c r="C598" i="12" s="1"/>
  <c r="C596" i="12" a="1"/>
  <c r="C596" i="12" s="1"/>
  <c r="D600" i="12" a="1"/>
  <c r="D600" i="12" s="1"/>
  <c r="C600" i="12" a="1"/>
  <c r="C600" i="12" s="1"/>
  <c r="D597" i="12" a="1"/>
  <c r="D597" i="12" s="1"/>
  <c r="C593" i="12" a="1"/>
  <c r="C593" i="12" s="1"/>
  <c r="C570" i="12" a="1"/>
  <c r="C570" i="12" s="1"/>
  <c r="D586" i="12" a="1"/>
  <c r="D586" i="12" s="1"/>
  <c r="D581" i="12" a="1"/>
  <c r="D581" i="12" s="1"/>
  <c r="C586" i="12" a="1"/>
  <c r="C586" i="12" s="1"/>
  <c r="C582" i="12" a="1"/>
  <c r="C582" i="12" s="1"/>
  <c r="C581" i="12" a="1"/>
  <c r="C581" i="12" s="1"/>
  <c r="C580" i="12" a="1"/>
  <c r="C580" i="12" s="1"/>
  <c r="D572" i="12" a="1"/>
  <c r="D572" i="12" s="1"/>
  <c r="C569" i="12" a="1"/>
  <c r="C569" i="12" s="1"/>
  <c r="C574" i="12" a="1"/>
  <c r="C574" i="12" s="1"/>
  <c r="C579" i="12" a="1"/>
  <c r="C579" i="12" s="1"/>
  <c r="D580" i="12" a="1"/>
  <c r="D580" i="12" s="1"/>
  <c r="C575" i="12" a="1"/>
  <c r="C575" i="12" s="1"/>
  <c r="D575" i="12" a="1"/>
  <c r="D575" i="12" s="1"/>
  <c r="C577" i="12" a="1"/>
  <c r="C577" i="12" s="1"/>
  <c r="D576" i="12" a="1"/>
  <c r="D576" i="12" s="1"/>
  <c r="D589" i="12" a="1"/>
  <c r="D589" i="12" s="1"/>
  <c r="D582" i="12" a="1"/>
  <c r="D582" i="12" s="1"/>
  <c r="D573" i="12" a="1"/>
  <c r="D573" i="12" s="1"/>
  <c r="C572" i="12" a="1"/>
  <c r="C572" i="12" s="1"/>
  <c r="D578" i="12" a="1"/>
  <c r="D578" i="12" s="1"/>
  <c r="D569" i="12" a="1"/>
  <c r="D569" i="12" s="1"/>
  <c r="D579" i="12" a="1"/>
  <c r="D579" i="12" s="1"/>
  <c r="C578" i="12" a="1"/>
  <c r="C578" i="12" s="1"/>
  <c r="D574" i="12" a="1"/>
  <c r="D574" i="12" s="1"/>
  <c r="C576" i="12" a="1"/>
  <c r="C576" i="12" s="1"/>
  <c r="D577" i="12" a="1"/>
  <c r="D577" i="12" s="1"/>
  <c r="C589" i="12" a="1"/>
  <c r="C589" i="12" s="1"/>
  <c r="D571" i="12" a="1"/>
  <c r="D571" i="12" s="1"/>
  <c r="C571" i="12" a="1"/>
  <c r="C571" i="12" s="1"/>
  <c r="D570" i="12" a="1"/>
  <c r="D570" i="12" s="1"/>
  <c r="C573" i="12" a="1"/>
  <c r="C573" i="12" s="1"/>
  <c r="C552" i="12" a="1"/>
  <c r="C552" i="12" s="1"/>
  <c r="D548" i="12" a="1"/>
  <c r="D548" i="12"/>
  <c r="C546" i="12" a="1"/>
  <c r="C546" i="12" s="1"/>
  <c r="D550" i="12" a="1"/>
  <c r="D550" i="12" s="1"/>
  <c r="C554" i="12" a="1"/>
  <c r="C554" i="12" s="1"/>
  <c r="D563" i="12" a="1"/>
  <c r="D563" i="12" s="1"/>
  <c r="C558" i="12" a="1"/>
  <c r="C558" i="12" s="1"/>
  <c r="C551" i="12" a="1"/>
  <c r="C551" i="12" s="1"/>
  <c r="C547" i="12" a="1"/>
  <c r="C547" i="12" s="1"/>
  <c r="D552" i="12" a="1"/>
  <c r="D552" i="12" s="1"/>
  <c r="C553" i="12" a="1"/>
  <c r="C553" i="12" s="1"/>
  <c r="D551" i="12" a="1"/>
  <c r="D551" i="12" s="1"/>
  <c r="D547" i="12" a="1"/>
  <c r="D547" i="12" s="1"/>
  <c r="D549" i="12" a="1"/>
  <c r="D549" i="12" s="1"/>
  <c r="C531" i="12" a="1"/>
  <c r="C531" i="12" s="1"/>
  <c r="C548" i="12" a="1"/>
  <c r="C548" i="12" s="1"/>
  <c r="D554" i="12" a="1"/>
  <c r="D554" i="12" s="1"/>
  <c r="C563" i="12" a="1"/>
  <c r="C563" i="12" s="1"/>
  <c r="C529" i="12" a="1"/>
  <c r="C529" i="12" s="1"/>
  <c r="D546" i="12" a="1"/>
  <c r="D546" i="12" s="1"/>
  <c r="D557" i="12" a="1"/>
  <c r="D557" i="12" s="1"/>
  <c r="C557" i="12" a="1"/>
  <c r="C557" i="12" s="1"/>
  <c r="C550" i="12" a="1"/>
  <c r="C550" i="12" s="1"/>
  <c r="C549" i="12" a="1"/>
  <c r="C549" i="12" s="1"/>
  <c r="D559" i="12" a="1"/>
  <c r="D559" i="12" s="1"/>
  <c r="D555" i="12" a="1"/>
  <c r="D555" i="12" s="1"/>
  <c r="C559" i="12" a="1"/>
  <c r="C559" i="12" s="1"/>
  <c r="C555" i="12" a="1"/>
  <c r="C555" i="12" s="1"/>
  <c r="D558" i="12" a="1"/>
  <c r="D558" i="12" s="1"/>
  <c r="C556" i="12" a="1"/>
  <c r="C556" i="12" s="1"/>
  <c r="D556" i="12" a="1"/>
  <c r="D556" i="12" s="1"/>
  <c r="D553" i="12" a="1"/>
  <c r="D553" i="12" s="1"/>
  <c r="C525" i="12" a="1"/>
  <c r="C525" i="12" s="1"/>
  <c r="C522" i="12" a="1"/>
  <c r="C522" i="12" s="1"/>
  <c r="C453" i="12" a="1"/>
  <c r="C453" i="12" s="1"/>
  <c r="C519" i="12" a="1"/>
  <c r="C519" i="12" s="1"/>
  <c r="C518" i="12" a="1"/>
  <c r="C518" i="12" s="1"/>
  <c r="C528" i="12" a="1"/>
  <c r="C528" i="12" s="1"/>
  <c r="C504" i="12" a="1"/>
  <c r="C504" i="12" s="1"/>
  <c r="C505" i="12" a="1"/>
  <c r="C505" i="12" s="1"/>
  <c r="C527" i="12" a="1"/>
  <c r="C527" i="12" s="1"/>
  <c r="C524" i="12" a="1"/>
  <c r="C524" i="12" s="1"/>
  <c r="C523" i="12" a="1"/>
  <c r="C523" i="12" s="1"/>
  <c r="C521" i="12" a="1"/>
  <c r="C521" i="12" s="1"/>
  <c r="C500" i="12" a="1"/>
  <c r="C500" i="12" s="1"/>
  <c r="C506" i="12" a="1"/>
  <c r="C506" i="12" s="1"/>
  <c r="C503" i="12" a="1"/>
  <c r="C503" i="12"/>
  <c r="D453" i="12" a="1"/>
  <c r="D453" i="12" s="1"/>
  <c r="D450" i="12" a="1"/>
  <c r="D450" i="12" s="1"/>
  <c r="C502" i="12" a="1"/>
  <c r="C502" i="12" s="1"/>
  <c r="C501" i="12" a="1"/>
  <c r="C501" i="12" s="1"/>
  <c r="C451" i="12" a="1"/>
  <c r="C451" i="12" s="1"/>
  <c r="C496" i="12" a="1"/>
  <c r="C496" i="12" s="1"/>
  <c r="C448" i="12" a="1"/>
  <c r="C448" i="12" s="1"/>
  <c r="C449" i="12" a="1"/>
  <c r="C449" i="12" s="1"/>
  <c r="C452" i="12" a="1"/>
  <c r="C452" i="12" s="1"/>
  <c r="C450" i="12" a="1"/>
  <c r="C450" i="12" s="1"/>
  <c r="D449" i="12" a="1"/>
  <c r="D449" i="12" s="1"/>
  <c r="D448" i="12" a="1"/>
  <c r="D448" i="12" s="1"/>
  <c r="D451" i="12" a="1"/>
  <c r="D451" i="12" s="1"/>
  <c r="C499" i="12" a="1"/>
  <c r="C499" i="12"/>
  <c r="D452" i="12" a="1"/>
  <c r="D452" i="12" s="1"/>
  <c r="C526" i="12" a="1"/>
  <c r="C526" i="12" s="1"/>
  <c r="C520" i="12" a="1"/>
  <c r="C520" i="12" s="1"/>
  <c r="D397" i="12" a="1"/>
  <c r="D397" i="12" s="1"/>
  <c r="D390" i="12" a="1"/>
  <c r="D390" i="12" s="1"/>
  <c r="D401" i="12" a="1"/>
  <c r="D401" i="12" s="1"/>
  <c r="D395" i="12" a="1"/>
  <c r="D395" i="12" s="1"/>
  <c r="D389" i="12" a="1"/>
  <c r="D389" i="12" s="1"/>
  <c r="C389" i="12" a="1"/>
  <c r="C389" i="12" s="1"/>
  <c r="C383" i="12" a="1"/>
  <c r="C383" i="12" s="1"/>
  <c r="D379" i="12" a="1"/>
  <c r="D379" i="12" s="1"/>
  <c r="C348" i="12" a="1"/>
  <c r="C348" i="12" s="1"/>
  <c r="C378" i="12" a="1"/>
  <c r="C378" i="12" s="1"/>
  <c r="C382" i="12" a="1"/>
  <c r="C382" i="12" s="1"/>
  <c r="C381" i="12" a="1"/>
  <c r="C381" i="12" s="1"/>
  <c r="D380" i="12" a="1"/>
  <c r="D380" i="12" s="1"/>
  <c r="C380" i="12" a="1"/>
  <c r="C380" i="12" s="1"/>
  <c r="C390" i="12" a="1"/>
  <c r="C390" i="12" s="1"/>
  <c r="D398" i="12" a="1"/>
  <c r="D398" i="12" s="1"/>
  <c r="D396" i="12" a="1"/>
  <c r="D396" i="12" s="1"/>
  <c r="C388" i="12" a="1"/>
  <c r="C388" i="12" s="1"/>
  <c r="D391" i="12" a="1"/>
  <c r="D391" i="12"/>
  <c r="C384" i="12" a="1"/>
  <c r="C384" i="12" s="1"/>
  <c r="C391" i="12" a="1"/>
  <c r="C391" i="12" s="1"/>
  <c r="D388" i="12" a="1"/>
  <c r="D388" i="12" s="1"/>
  <c r="C379" i="12" a="1"/>
  <c r="C379" i="12" s="1"/>
  <c r="D348" i="12" a="1"/>
  <c r="D348" i="12" s="1"/>
  <c r="D384" i="12" a="1"/>
  <c r="D384" i="12" s="1"/>
  <c r="D381" i="12" a="1"/>
  <c r="D381" i="12" s="1"/>
  <c r="D400" i="12" a="1"/>
  <c r="D400" i="12" s="1"/>
  <c r="D378" i="12" a="1"/>
  <c r="D378" i="12" s="1"/>
  <c r="D399" i="12" a="1"/>
  <c r="D399" i="12" s="1"/>
  <c r="D383" i="12" a="1"/>
  <c r="D383" i="12" s="1"/>
  <c r="D382" i="12" a="1"/>
  <c r="D382" i="12" s="1"/>
  <c r="C339" i="12" a="1"/>
  <c r="C339" i="12" s="1"/>
  <c r="D337" i="12" a="1"/>
  <c r="D337" i="12" s="1"/>
  <c r="C336" i="12" a="1"/>
  <c r="C336" i="12"/>
  <c r="C338" i="12" a="1"/>
  <c r="C338" i="12" s="1"/>
  <c r="C337" i="12" a="1"/>
  <c r="C337" i="12" s="1"/>
  <c r="D336" i="12" a="1"/>
  <c r="D336" i="12" s="1"/>
  <c r="D334" i="12" a="1"/>
  <c r="D334" i="12" s="1"/>
  <c r="D333" i="12" a="1"/>
  <c r="D333" i="12" s="1"/>
  <c r="D335" i="12" a="1"/>
  <c r="D335" i="12" s="1"/>
  <c r="D338" i="12" a="1"/>
  <c r="D338" i="12" s="1"/>
  <c r="D344" i="12" a="1"/>
  <c r="D344" i="12" s="1"/>
  <c r="D343" i="12" a="1"/>
  <c r="D343" i="12" s="1"/>
  <c r="C341" i="12" a="1"/>
  <c r="C341" i="12" s="1"/>
  <c r="C342" i="12" a="1"/>
  <c r="C342" i="12" s="1"/>
  <c r="C335" i="12" a="1"/>
  <c r="C335" i="12" s="1"/>
  <c r="C334" i="12" a="1"/>
  <c r="C334" i="12" s="1"/>
  <c r="C344" i="12" a="1"/>
  <c r="C344" i="12" s="1"/>
  <c r="C343" i="12" a="1"/>
  <c r="C343" i="12" s="1"/>
  <c r="D342" i="12" a="1"/>
  <c r="D342" i="12" s="1"/>
  <c r="D340" i="12" a="1"/>
  <c r="D340" i="12" s="1"/>
  <c r="D341" i="12" a="1"/>
  <c r="D341" i="12" s="1"/>
  <c r="C340" i="12" a="1"/>
  <c r="C340" i="12" s="1"/>
  <c r="D339" i="12" a="1"/>
  <c r="D339" i="12" s="1"/>
  <c r="D85" i="11" a="1"/>
  <c r="D85" i="11" s="1"/>
  <c r="D82" i="11" a="1"/>
  <c r="D82" i="11" s="1"/>
  <c r="C84" i="11" a="1"/>
  <c r="C84" i="11"/>
  <c r="D83" i="11" a="1"/>
  <c r="D83" i="11" s="1"/>
  <c r="G84" i="11" a="1"/>
  <c r="G84" i="11" s="1"/>
  <c r="G82" i="11" a="1"/>
  <c r="G82" i="11" s="1"/>
  <c r="C86" i="11" a="1"/>
  <c r="C86" i="11" s="1"/>
  <c r="G83" i="11" a="1"/>
  <c r="G83" i="11" s="1"/>
  <c r="C85" i="11" a="1"/>
  <c r="C85" i="11" s="1"/>
  <c r="G85" i="11" a="1"/>
  <c r="G85" i="11" s="1"/>
  <c r="D84" i="11" a="1"/>
  <c r="D84" i="11" s="1"/>
  <c r="C83" i="11" a="1"/>
  <c r="C83" i="11" s="1"/>
  <c r="G86" i="11" a="1"/>
  <c r="G86" i="11" s="1"/>
  <c r="D86" i="11" a="1"/>
  <c r="D86" i="11" s="1"/>
  <c r="C82" i="11" a="1"/>
  <c r="C82" i="11" s="1"/>
  <c r="F10" i="2" a="1"/>
  <c r="F10" i="2" s="1"/>
  <c r="F8" i="2" a="1"/>
  <c r="F8" i="2" s="1"/>
  <c r="A66" i="31" a="1"/>
  <c r="A66" i="31" s="1"/>
  <c r="A45" i="31" a="1"/>
  <c r="A45" i="31" s="1"/>
  <c r="A44" i="31" a="1"/>
  <c r="A44" i="31" s="1"/>
  <c r="A43" i="31" a="1"/>
  <c r="A43" i="31" s="1"/>
  <c r="A42" i="31" a="1"/>
  <c r="A42" i="31" s="1"/>
  <c r="A40" i="31" a="1"/>
  <c r="A40" i="31" s="1"/>
  <c r="C530" i="12" l="1"/>
  <c r="C28" i="12"/>
  <c r="M150" i="29"/>
  <c r="L150" i="29"/>
  <c r="K150" i="29"/>
  <c r="J150" i="29"/>
  <c r="I150" i="29"/>
  <c r="H150" i="29"/>
  <c r="G150" i="29"/>
  <c r="F150" i="29"/>
  <c r="E150" i="29"/>
  <c r="D150" i="29"/>
  <c r="C150" i="29"/>
  <c r="N149" i="29"/>
  <c r="N148" i="29"/>
  <c r="N147" i="29"/>
  <c r="N146" i="29"/>
  <c r="N145" i="29"/>
  <c r="N150" i="29" s="1"/>
  <c r="F138" i="29"/>
  <c r="F132" i="29"/>
  <c r="F126" i="29"/>
  <c r="F117" i="29"/>
  <c r="M109" i="29"/>
  <c r="L109" i="29"/>
  <c r="K109" i="29"/>
  <c r="J109" i="29"/>
  <c r="I109" i="29"/>
  <c r="H109" i="29"/>
  <c r="G109" i="29"/>
  <c r="F109" i="29"/>
  <c r="E109" i="29"/>
  <c r="D109" i="29"/>
  <c r="C109" i="29"/>
  <c r="N108" i="29"/>
  <c r="N107" i="29"/>
  <c r="N106" i="29"/>
  <c r="N105" i="29"/>
  <c r="N104" i="29"/>
  <c r="N103" i="29"/>
  <c r="N102" i="29"/>
  <c r="N101" i="29"/>
  <c r="N109" i="29" s="1"/>
  <c r="M94" i="29"/>
  <c r="L94" i="29"/>
  <c r="K94" i="29"/>
  <c r="J94" i="29"/>
  <c r="I94" i="29"/>
  <c r="H94" i="29"/>
  <c r="G94" i="29"/>
  <c r="F94" i="29"/>
  <c r="E94" i="29"/>
  <c r="D94" i="29"/>
  <c r="C94" i="29"/>
  <c r="N93" i="29"/>
  <c r="N92" i="29"/>
  <c r="N91" i="29"/>
  <c r="N94" i="29" s="1"/>
  <c r="N90" i="29"/>
  <c r="N89" i="29"/>
  <c r="M26" i="29"/>
  <c r="F29" i="29"/>
  <c r="K14" i="29"/>
  <c r="G14" i="29"/>
  <c r="F55" i="28"/>
  <c r="J54" i="28"/>
  <c r="K58" i="28"/>
  <c r="J36" i="28"/>
  <c r="I36" i="28"/>
  <c r="E36" i="28"/>
  <c r="E50" i="28"/>
  <c r="L49" i="28"/>
  <c r="K59" i="28"/>
  <c r="I59" i="28"/>
  <c r="H59" i="28"/>
  <c r="G59" i="28"/>
  <c r="E59" i="28"/>
  <c r="E58" i="28"/>
  <c r="D58" i="28"/>
  <c r="C58" i="28"/>
  <c r="K57" i="28"/>
  <c r="L55" i="28"/>
  <c r="K55" i="28"/>
  <c r="C55" i="28"/>
  <c r="I54" i="28"/>
  <c r="H54" i="28"/>
  <c r="G54" i="28"/>
  <c r="F54" i="28"/>
  <c r="F53" i="28"/>
  <c r="E53" i="28"/>
  <c r="D53" i="28"/>
  <c r="L50" i="28"/>
  <c r="K50" i="28"/>
  <c r="I50" i="28"/>
  <c r="J49" i="28"/>
  <c r="G49" i="28"/>
  <c r="F49" i="28"/>
  <c r="I16" i="27"/>
  <c r="N79" i="26"/>
  <c r="N78" i="26"/>
  <c r="N88" i="26"/>
  <c r="N86" i="26"/>
  <c r="N85" i="26"/>
  <c r="N84" i="26"/>
  <c r="N83" i="26"/>
  <c r="N82" i="26"/>
  <c r="N81" i="26"/>
  <c r="N80" i="26"/>
  <c r="N77" i="26"/>
  <c r="N21" i="26"/>
  <c r="E83" i="24"/>
  <c r="D83" i="24"/>
  <c r="C83" i="24"/>
  <c r="F82" i="24"/>
  <c r="F81" i="24"/>
  <c r="F83" i="24" s="1"/>
  <c r="F86" i="24" s="1"/>
  <c r="F80" i="24"/>
  <c r="F79" i="24"/>
  <c r="I75" i="24"/>
  <c r="H75" i="24"/>
  <c r="G75" i="24"/>
  <c r="F75" i="24"/>
  <c r="E75" i="24"/>
  <c r="D75" i="24"/>
  <c r="C75" i="24"/>
  <c r="K67" i="24"/>
  <c r="J67" i="24"/>
  <c r="I67" i="24"/>
  <c r="H67" i="24"/>
  <c r="G67" i="24"/>
  <c r="F67" i="24"/>
  <c r="E67" i="24"/>
  <c r="D67" i="24"/>
  <c r="C67" i="24"/>
  <c r="F7" i="24"/>
  <c r="F26" i="24" s="1"/>
  <c r="C14" i="29" l="1"/>
  <c r="E22" i="27"/>
  <c r="I49" i="28"/>
  <c r="F11" i="28"/>
  <c r="D14" i="29"/>
  <c r="H29" i="29"/>
  <c r="F22" i="27"/>
  <c r="E16" i="28"/>
  <c r="E56" i="28" s="1"/>
  <c r="F16" i="28"/>
  <c r="F20" i="28" s="1"/>
  <c r="J58" i="28"/>
  <c r="J55" i="28"/>
  <c r="G16" i="28"/>
  <c r="M34" i="28"/>
  <c r="C50" i="28"/>
  <c r="F52" i="28"/>
  <c r="D55" i="28"/>
  <c r="L58" i="28"/>
  <c r="H14" i="29"/>
  <c r="D50" i="28"/>
  <c r="K53" i="28"/>
  <c r="I57" i="28"/>
  <c r="C59" i="28"/>
  <c r="I14" i="29"/>
  <c r="C172" i="12"/>
  <c r="J16" i="28"/>
  <c r="J56" i="28" s="1"/>
  <c r="D59" i="28"/>
  <c r="D172" i="12"/>
  <c r="G55" i="28"/>
  <c r="C49" i="28"/>
  <c r="G50" i="28"/>
  <c r="J52" i="28"/>
  <c r="D54" i="28"/>
  <c r="H55" i="28"/>
  <c r="L57" i="28"/>
  <c r="D31" i="28"/>
  <c r="D36" i="28"/>
  <c r="J44" i="27"/>
  <c r="D49" i="28"/>
  <c r="H50" i="28"/>
  <c r="K52" i="28"/>
  <c r="E54" i="28"/>
  <c r="I55" i="28"/>
  <c r="E31" i="28"/>
  <c r="E40" i="28" s="1"/>
  <c r="L29" i="29"/>
  <c r="G22" i="27"/>
  <c r="I14" i="27"/>
  <c r="C44" i="27"/>
  <c r="K49" i="28"/>
  <c r="C52" i="28"/>
  <c r="F31" i="28"/>
  <c r="J53" i="28"/>
  <c r="M35" i="28"/>
  <c r="E57" i="28"/>
  <c r="J14" i="29"/>
  <c r="M11" i="29"/>
  <c r="M24" i="29"/>
  <c r="J11" i="28"/>
  <c r="J20" i="28" s="1"/>
  <c r="D16" i="28"/>
  <c r="M25" i="29"/>
  <c r="M28" i="29"/>
  <c r="P57" i="26"/>
  <c r="G79" i="26" s="1"/>
  <c r="P62" i="26"/>
  <c r="H84" i="26" s="1"/>
  <c r="H22" i="27"/>
  <c r="D11" i="28"/>
  <c r="G11" i="28"/>
  <c r="G20" i="28" s="1"/>
  <c r="K54" i="28"/>
  <c r="K16" i="28"/>
  <c r="F58" i="28"/>
  <c r="J59" i="28"/>
  <c r="G52" i="28"/>
  <c r="K31" i="28"/>
  <c r="F36" i="28"/>
  <c r="M18" i="25"/>
  <c r="K19" i="25" s="1"/>
  <c r="N15" i="26"/>
  <c r="I37" i="26" s="1"/>
  <c r="L66" i="26"/>
  <c r="I12" i="27"/>
  <c r="I19" i="27"/>
  <c r="E44" i="27"/>
  <c r="E11" i="28"/>
  <c r="H11" i="28"/>
  <c r="H20" i="28" s="1"/>
  <c r="L54" i="28"/>
  <c r="C57" i="28"/>
  <c r="G58" i="28"/>
  <c r="H31" i="28"/>
  <c r="G36" i="28"/>
  <c r="G56" i="28" s="1"/>
  <c r="L14" i="29"/>
  <c r="C22" i="26"/>
  <c r="H22" i="26"/>
  <c r="H66" i="26"/>
  <c r="F44" i="27"/>
  <c r="I53" i="28"/>
  <c r="D57" i="28"/>
  <c r="H16" i="28"/>
  <c r="L59" i="28"/>
  <c r="H36" i="28"/>
  <c r="L36" i="28"/>
  <c r="H58" i="28"/>
  <c r="M10" i="29"/>
  <c r="M27" i="29"/>
  <c r="N18" i="26"/>
  <c r="C40" i="26" s="1"/>
  <c r="P56" i="26"/>
  <c r="G78" i="26" s="1"/>
  <c r="I17" i="27"/>
  <c r="G44" i="27"/>
  <c r="I16" i="28"/>
  <c r="I56" i="28" s="1"/>
  <c r="M29" i="28"/>
  <c r="J31" i="28"/>
  <c r="J40" i="28" s="1"/>
  <c r="M39" i="28"/>
  <c r="C29" i="29"/>
  <c r="H44" i="27"/>
  <c r="D44" i="27"/>
  <c r="I44" i="27"/>
  <c r="F50" i="28"/>
  <c r="H52" i="28"/>
  <c r="E55" i="28"/>
  <c r="D52" i="28"/>
  <c r="M13" i="29"/>
  <c r="D29" i="29"/>
  <c r="M11" i="25"/>
  <c r="J12" i="25" s="1"/>
  <c r="E22" i="26"/>
  <c r="N13" i="26"/>
  <c r="H35" i="26" s="1"/>
  <c r="D78" i="26"/>
  <c r="F22" i="26"/>
  <c r="N14" i="26"/>
  <c r="D36" i="26" s="1"/>
  <c r="K22" i="26"/>
  <c r="E78" i="26"/>
  <c r="I15" i="27"/>
  <c r="I11" i="28"/>
  <c r="L53" i="28"/>
  <c r="G57" i="28"/>
  <c r="L31" i="28"/>
  <c r="K36" i="28"/>
  <c r="E29" i="29"/>
  <c r="C66" i="26"/>
  <c r="N17" i="26"/>
  <c r="H39" i="26" s="1"/>
  <c r="P55" i="26"/>
  <c r="G77" i="26" s="1"/>
  <c r="I13" i="27"/>
  <c r="I20" i="27"/>
  <c r="K44" i="27"/>
  <c r="E49" i="28"/>
  <c r="K11" i="28"/>
  <c r="M38" i="28"/>
  <c r="G53" i="28"/>
  <c r="G29" i="29"/>
  <c r="G22" i="26"/>
  <c r="M14" i="28"/>
  <c r="K29" i="29"/>
  <c r="I22" i="26"/>
  <c r="J50" i="28"/>
  <c r="L11" i="28"/>
  <c r="I31" i="28"/>
  <c r="I40" i="28" s="1"/>
  <c r="C54" i="28"/>
  <c r="E14" i="29"/>
  <c r="M12" i="29"/>
  <c r="J22" i="26"/>
  <c r="F66" i="26"/>
  <c r="I78" i="26"/>
  <c r="I11" i="27"/>
  <c r="I18" i="27"/>
  <c r="M12" i="28"/>
  <c r="F14" i="29"/>
  <c r="I29" i="29"/>
  <c r="C289" i="12"/>
  <c r="I26" i="25"/>
  <c r="G27" i="25" s="1"/>
  <c r="G66" i="26"/>
  <c r="P63" i="26"/>
  <c r="F85" i="26" s="1"/>
  <c r="D22" i="27"/>
  <c r="H49" i="28"/>
  <c r="C53" i="28"/>
  <c r="L16" i="28"/>
  <c r="F59" i="28"/>
  <c r="C31" i="28"/>
  <c r="J29" i="29"/>
  <c r="F172" i="12"/>
  <c r="G12" i="25"/>
  <c r="K12" i="25"/>
  <c r="E51" i="28"/>
  <c r="G31" i="28"/>
  <c r="G51" i="28" s="1"/>
  <c r="M33" i="28"/>
  <c r="L22" i="26"/>
  <c r="I66" i="26"/>
  <c r="E52" i="28"/>
  <c r="H53" i="28"/>
  <c r="F57" i="28"/>
  <c r="I58" i="28"/>
  <c r="N12" i="26"/>
  <c r="H34" i="26" s="1"/>
  <c r="N16" i="26"/>
  <c r="D38" i="26" s="1"/>
  <c r="P60" i="26"/>
  <c r="I82" i="26" s="1"/>
  <c r="J66" i="26"/>
  <c r="C22" i="27"/>
  <c r="M15" i="28"/>
  <c r="M55" i="28" s="1"/>
  <c r="M37" i="28"/>
  <c r="P61" i="26"/>
  <c r="I83" i="26" s="1"/>
  <c r="M32" i="28"/>
  <c r="N20" i="26"/>
  <c r="L42" i="26" s="1"/>
  <c r="P59" i="26"/>
  <c r="L81" i="26" s="1"/>
  <c r="C78" i="26"/>
  <c r="C11" i="28"/>
  <c r="M19" i="28"/>
  <c r="N11" i="26"/>
  <c r="K33" i="26" s="1"/>
  <c r="K66" i="26"/>
  <c r="M10" i="28"/>
  <c r="C16" i="28"/>
  <c r="I52" i="28"/>
  <c r="J57" i="28"/>
  <c r="H57" i="28"/>
  <c r="P58" i="26"/>
  <c r="C80" i="26" s="1"/>
  <c r="M9" i="28"/>
  <c r="M23" i="29"/>
  <c r="P64" i="26"/>
  <c r="C86" i="26" s="1"/>
  <c r="M13" i="28"/>
  <c r="L52" i="28"/>
  <c r="N19" i="26"/>
  <c r="I41" i="26" s="1"/>
  <c r="D22" i="26"/>
  <c r="M18" i="28"/>
  <c r="M30" i="28"/>
  <c r="C36" i="28"/>
  <c r="D66" i="26"/>
  <c r="M17" i="28"/>
  <c r="M9" i="29"/>
  <c r="E66" i="26"/>
  <c r="H40" i="28" l="1"/>
  <c r="D56" i="28"/>
  <c r="F56" i="28"/>
  <c r="H38" i="26"/>
  <c r="D40" i="28"/>
  <c r="D40" i="26"/>
  <c r="G40" i="26"/>
  <c r="I40" i="26"/>
  <c r="J35" i="26"/>
  <c r="K40" i="26"/>
  <c r="L12" i="25"/>
  <c r="K40" i="28"/>
  <c r="K85" i="26"/>
  <c r="L78" i="26"/>
  <c r="F77" i="26"/>
  <c r="H77" i="26"/>
  <c r="H36" i="26"/>
  <c r="E77" i="26"/>
  <c r="K36" i="26"/>
  <c r="F78" i="26"/>
  <c r="K78" i="26"/>
  <c r="J78" i="26"/>
  <c r="J77" i="26"/>
  <c r="D81" i="26"/>
  <c r="C36" i="26"/>
  <c r="L36" i="26"/>
  <c r="D77" i="26"/>
  <c r="M59" i="28"/>
  <c r="H78" i="26"/>
  <c r="J34" i="26"/>
  <c r="E60" i="28"/>
  <c r="C77" i="26"/>
  <c r="L51" i="28"/>
  <c r="E36" i="26"/>
  <c r="E20" i="28"/>
  <c r="J81" i="26"/>
  <c r="G42" i="26"/>
  <c r="I36" i="26"/>
  <c r="I20" i="28"/>
  <c r="G81" i="26"/>
  <c r="I77" i="26"/>
  <c r="J36" i="26"/>
  <c r="K51" i="28"/>
  <c r="D85" i="26"/>
  <c r="H12" i="25"/>
  <c r="C85" i="26"/>
  <c r="L85" i="26"/>
  <c r="D20" i="28"/>
  <c r="C83" i="26"/>
  <c r="F40" i="28"/>
  <c r="F13" i="24"/>
  <c r="F27" i="24" s="1"/>
  <c r="C105" i="24" s="1"/>
  <c r="F35" i="26"/>
  <c r="M49" i="28"/>
  <c r="I12" i="25"/>
  <c r="L56" i="28"/>
  <c r="I35" i="26"/>
  <c r="L79" i="26"/>
  <c r="J37" i="26"/>
  <c r="E35" i="26"/>
  <c r="C35" i="26"/>
  <c r="I84" i="26"/>
  <c r="H56" i="28"/>
  <c r="K35" i="26"/>
  <c r="F12" i="25"/>
  <c r="G85" i="26"/>
  <c r="J85" i="26"/>
  <c r="M54" i="28"/>
  <c r="K20" i="28"/>
  <c r="L40" i="26"/>
  <c r="I22" i="27"/>
  <c r="F37" i="26"/>
  <c r="E37" i="26"/>
  <c r="M36" i="28"/>
  <c r="K37" i="26"/>
  <c r="H51" i="28"/>
  <c r="C12" i="25"/>
  <c r="J86" i="26"/>
  <c r="H85" i="26"/>
  <c r="D35" i="26"/>
  <c r="M52" i="28"/>
  <c r="M58" i="28"/>
  <c r="D84" i="26"/>
  <c r="D12" i="25"/>
  <c r="F84" i="26"/>
  <c r="I85" i="26"/>
  <c r="E12" i="25"/>
  <c r="F51" i="28"/>
  <c r="F60" i="28" s="1"/>
  <c r="D37" i="26"/>
  <c r="K84" i="26"/>
  <c r="J84" i="26"/>
  <c r="G84" i="26"/>
  <c r="K38" i="26"/>
  <c r="L84" i="26"/>
  <c r="E85" i="26"/>
  <c r="H19" i="25"/>
  <c r="E84" i="26"/>
  <c r="D51" i="28"/>
  <c r="D60" i="28" s="1"/>
  <c r="C84" i="26"/>
  <c r="F34" i="26"/>
  <c r="D42" i="26"/>
  <c r="C81" i="26"/>
  <c r="J39" i="26"/>
  <c r="H79" i="26"/>
  <c r="H27" i="25"/>
  <c r="L34" i="26"/>
  <c r="I39" i="26"/>
  <c r="I19" i="25"/>
  <c r="I81" i="26"/>
  <c r="G36" i="26"/>
  <c r="D27" i="25"/>
  <c r="F36" i="26"/>
  <c r="K56" i="28"/>
  <c r="E40" i="26"/>
  <c r="G60" i="28"/>
  <c r="M14" i="29"/>
  <c r="F41" i="26"/>
  <c r="J19" i="25"/>
  <c r="D79" i="26"/>
  <c r="F27" i="25"/>
  <c r="E33" i="26"/>
  <c r="D33" i="26"/>
  <c r="G19" i="25"/>
  <c r="E79" i="26"/>
  <c r="C27" i="25"/>
  <c r="J80" i="26"/>
  <c r="C37" i="26"/>
  <c r="F19" i="25"/>
  <c r="L19" i="25"/>
  <c r="K77" i="26"/>
  <c r="F81" i="26"/>
  <c r="E27" i="25"/>
  <c r="L77" i="26"/>
  <c r="I34" i="26"/>
  <c r="K79" i="26"/>
  <c r="H37" i="26"/>
  <c r="G37" i="26"/>
  <c r="J51" i="28"/>
  <c r="J60" i="28" s="1"/>
  <c r="D19" i="25"/>
  <c r="D39" i="26"/>
  <c r="M29" i="29"/>
  <c r="E19" i="25"/>
  <c r="I51" i="28"/>
  <c r="I60" i="28" s="1"/>
  <c r="J40" i="26"/>
  <c r="C79" i="26"/>
  <c r="J33" i="26"/>
  <c r="H80" i="26"/>
  <c r="C19" i="25"/>
  <c r="L37" i="26"/>
  <c r="E39" i="26"/>
  <c r="H40" i="26"/>
  <c r="G35" i="26"/>
  <c r="I42" i="26"/>
  <c r="L39" i="26"/>
  <c r="F79" i="26"/>
  <c r="F33" i="26"/>
  <c r="K39" i="26"/>
  <c r="L40" i="28"/>
  <c r="C39" i="26"/>
  <c r="I79" i="26"/>
  <c r="I33" i="26"/>
  <c r="F42" i="26"/>
  <c r="G39" i="26"/>
  <c r="J79" i="26"/>
  <c r="L20" i="28"/>
  <c r="L35" i="26"/>
  <c r="L83" i="26"/>
  <c r="K83" i="26"/>
  <c r="M50" i="28"/>
  <c r="D80" i="26"/>
  <c r="H33" i="26"/>
  <c r="H83" i="26"/>
  <c r="K82" i="26"/>
  <c r="H82" i="26"/>
  <c r="F82" i="26"/>
  <c r="D82" i="26"/>
  <c r="E82" i="26"/>
  <c r="G83" i="26"/>
  <c r="F83" i="26"/>
  <c r="I86" i="26"/>
  <c r="G86" i="26"/>
  <c r="E86" i="26"/>
  <c r="D86" i="26"/>
  <c r="L86" i="26"/>
  <c r="K86" i="26"/>
  <c r="L80" i="26"/>
  <c r="G80" i="26"/>
  <c r="J83" i="26"/>
  <c r="L33" i="26"/>
  <c r="C82" i="26"/>
  <c r="L82" i="26"/>
  <c r="G40" i="28"/>
  <c r="E83" i="26"/>
  <c r="C41" i="26"/>
  <c r="M31" i="28"/>
  <c r="P66" i="26"/>
  <c r="K88" i="26" s="1"/>
  <c r="K80" i="26"/>
  <c r="G82" i="26"/>
  <c r="M16" i="28"/>
  <c r="C56" i="28"/>
  <c r="G33" i="26"/>
  <c r="F38" i="26"/>
  <c r="E38" i="26"/>
  <c r="F39" i="26"/>
  <c r="C38" i="26"/>
  <c r="I38" i="26"/>
  <c r="C51" i="28"/>
  <c r="M11" i="28"/>
  <c r="D34" i="26"/>
  <c r="K34" i="26"/>
  <c r="G34" i="26"/>
  <c r="D83" i="26"/>
  <c r="N22" i="26"/>
  <c r="D44" i="26" s="1"/>
  <c r="E41" i="26"/>
  <c r="J82" i="26"/>
  <c r="F80" i="26"/>
  <c r="C34" i="26"/>
  <c r="C40" i="28"/>
  <c r="J41" i="26"/>
  <c r="D41" i="26"/>
  <c r="K41" i="26"/>
  <c r="G41" i="26"/>
  <c r="C33" i="26"/>
  <c r="J38" i="26"/>
  <c r="F86" i="26"/>
  <c r="E80" i="26"/>
  <c r="G38" i="26"/>
  <c r="L38" i="26"/>
  <c r="I80" i="26"/>
  <c r="M57" i="28"/>
  <c r="L41" i="26"/>
  <c r="F40" i="26"/>
  <c r="H81" i="26"/>
  <c r="E81" i="26"/>
  <c r="K81" i="26"/>
  <c r="H42" i="26"/>
  <c r="E42" i="26"/>
  <c r="C42" i="26"/>
  <c r="K42" i="26"/>
  <c r="J42" i="26"/>
  <c r="M53" i="28"/>
  <c r="C20" i="28"/>
  <c r="E34" i="26"/>
  <c r="H86" i="26"/>
  <c r="H41" i="26"/>
  <c r="K60" i="28" l="1"/>
  <c r="L60" i="28"/>
  <c r="I27" i="25"/>
  <c r="M12" i="25"/>
  <c r="M40" i="28"/>
  <c r="M56" i="28"/>
  <c r="H60" i="28"/>
  <c r="M19" i="25"/>
  <c r="L44" i="26"/>
  <c r="M51" i="28"/>
  <c r="C60" i="28"/>
  <c r="F88" i="26"/>
  <c r="L88" i="26"/>
  <c r="C88" i="26"/>
  <c r="H88" i="26"/>
  <c r="G88" i="26"/>
  <c r="M20" i="28"/>
  <c r="J88" i="26"/>
  <c r="D88" i="26"/>
  <c r="I88" i="26"/>
  <c r="G44" i="26"/>
  <c r="K44" i="26"/>
  <c r="C44" i="26"/>
  <c r="I44" i="26"/>
  <c r="H44" i="26"/>
  <c r="F44" i="26"/>
  <c r="E44" i="26"/>
  <c r="J44" i="26"/>
  <c r="E88" i="26"/>
  <c r="M60" i="28" l="1"/>
  <c r="F199" i="13"/>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D602" i="12"/>
  <c r="G597" i="12" s="1"/>
  <c r="C602" i="12"/>
  <c r="F598" i="12" s="1"/>
  <c r="D587" i="12"/>
  <c r="G585" i="12" s="1"/>
  <c r="C587" i="12"/>
  <c r="F586" i="12" s="1"/>
  <c r="D564" i="12"/>
  <c r="G561" i="12" s="1"/>
  <c r="C564" i="12"/>
  <c r="F559" i="12" s="1"/>
  <c r="D507" i="12"/>
  <c r="G503" i="12" s="1"/>
  <c r="C507" i="12"/>
  <c r="F504" i="12" s="1"/>
  <c r="D485" i="12"/>
  <c r="G482" i="12" s="1"/>
  <c r="C485" i="12"/>
  <c r="F480" i="12" s="1"/>
  <c r="G484" i="12"/>
  <c r="G483" i="12"/>
  <c r="D472" i="12"/>
  <c r="G470" i="12" s="1"/>
  <c r="C472" i="12"/>
  <c r="F448" i="12" s="1"/>
  <c r="G404" i="12"/>
  <c r="G403" i="12"/>
  <c r="G402" i="12"/>
  <c r="D402" i="12"/>
  <c r="C402" i="12"/>
  <c r="D392" i="12"/>
  <c r="G389" i="12" s="1"/>
  <c r="C392" i="12"/>
  <c r="F391" i="12" s="1"/>
  <c r="D385" i="12"/>
  <c r="G382" i="12" s="1"/>
  <c r="C385" i="12"/>
  <c r="F378" i="12" s="1"/>
  <c r="D366" i="12"/>
  <c r="G361" i="12" s="1"/>
  <c r="C366" i="12"/>
  <c r="F361" i="12" s="1"/>
  <c r="G356" i="12"/>
  <c r="F356" i="12"/>
  <c r="G354" i="12"/>
  <c r="F354" i="12"/>
  <c r="D349" i="12"/>
  <c r="G347" i="12" s="1"/>
  <c r="C349" i="12"/>
  <c r="F347" i="12" s="1"/>
  <c r="D326" i="12"/>
  <c r="G325" i="12" s="1"/>
  <c r="C326" i="12"/>
  <c r="F323" i="12" s="1"/>
  <c r="D273" i="12"/>
  <c r="G269" i="12" s="1"/>
  <c r="C273" i="12"/>
  <c r="F269" i="12" s="1"/>
  <c r="G270" i="12"/>
  <c r="G268" i="12"/>
  <c r="G267" i="12"/>
  <c r="D251" i="12"/>
  <c r="G248" i="12" s="1"/>
  <c r="C251" i="12"/>
  <c r="F248" i="12" s="1"/>
  <c r="F250" i="12"/>
  <c r="F249" i="12"/>
  <c r="F247" i="12"/>
  <c r="F246" i="12"/>
  <c r="F245" i="12"/>
  <c r="F244" i="12"/>
  <c r="F243" i="12"/>
  <c r="D238" i="12"/>
  <c r="G233" i="12" s="1"/>
  <c r="C238" i="12"/>
  <c r="F237" i="12" s="1"/>
  <c r="F97" i="12"/>
  <c r="D97" i="12"/>
  <c r="C97" i="12"/>
  <c r="F93" i="12"/>
  <c r="D93" i="12"/>
  <c r="C93" i="12"/>
  <c r="F65" i="12"/>
  <c r="D65" i="12"/>
  <c r="C65" i="12"/>
  <c r="F49" i="12"/>
  <c r="C29" i="12"/>
  <c r="F35" i="12" s="1"/>
  <c r="D18" i="12"/>
  <c r="C18" i="12"/>
  <c r="G17" i="12"/>
  <c r="F17" i="12"/>
  <c r="G16" i="12"/>
  <c r="F16" i="12"/>
  <c r="G15" i="12"/>
  <c r="F15" i="12"/>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F44" i="24"/>
  <c r="F47" i="24"/>
  <c r="G237" i="12" l="1"/>
  <c r="G214" i="12"/>
  <c r="G218" i="12"/>
  <c r="G215" i="12"/>
  <c r="G229" i="12"/>
  <c r="G230" i="12"/>
  <c r="G217" i="12"/>
  <c r="G232" i="12"/>
  <c r="G226" i="12"/>
  <c r="G234" i="12"/>
  <c r="G236" i="12"/>
  <c r="F10" i="24"/>
  <c r="F214" i="12"/>
  <c r="G381" i="12"/>
  <c r="F388" i="12"/>
  <c r="G388" i="12"/>
  <c r="G222" i="12"/>
  <c r="F389" i="12"/>
  <c r="G224" i="12"/>
  <c r="F390" i="12"/>
  <c r="F225" i="12"/>
  <c r="G390" i="12"/>
  <c r="G225" i="12"/>
  <c r="G391" i="12"/>
  <c r="F34" i="12"/>
  <c r="F36" i="12"/>
  <c r="F268" i="12"/>
  <c r="F33" i="12"/>
  <c r="F267" i="12"/>
  <c r="F37" i="12"/>
  <c r="G378" i="12"/>
  <c r="F499" i="12"/>
  <c r="G616" i="12"/>
  <c r="G379" i="12"/>
  <c r="F500" i="12"/>
  <c r="F501" i="12"/>
  <c r="G223" i="12"/>
  <c r="G383" i="12"/>
  <c r="F502" i="12"/>
  <c r="F384" i="12"/>
  <c r="F503" i="12"/>
  <c r="G384" i="12"/>
  <c r="F505" i="12"/>
  <c r="G471" i="12"/>
  <c r="F546" i="12"/>
  <c r="F548" i="12"/>
  <c r="G571" i="12"/>
  <c r="F38" i="12"/>
  <c r="F216" i="12"/>
  <c r="F270" i="12"/>
  <c r="G548" i="12"/>
  <c r="G574" i="12"/>
  <c r="G614" i="12"/>
  <c r="G216" i="12"/>
  <c r="G228" i="12"/>
  <c r="G550" i="12"/>
  <c r="F575" i="12"/>
  <c r="G615" i="12"/>
  <c r="F229" i="12"/>
  <c r="F379" i="12"/>
  <c r="G448" i="12"/>
  <c r="F552" i="12"/>
  <c r="G575" i="12"/>
  <c r="G450" i="12"/>
  <c r="F554" i="12"/>
  <c r="F219" i="12"/>
  <c r="F380" i="12"/>
  <c r="G451" i="12"/>
  <c r="G557" i="12"/>
  <c r="G578" i="12"/>
  <c r="F26" i="12"/>
  <c r="G219" i="12"/>
  <c r="F231" i="12"/>
  <c r="G380" i="12"/>
  <c r="G453" i="12"/>
  <c r="F558" i="12"/>
  <c r="G580" i="12"/>
  <c r="G577" i="12"/>
  <c r="F27" i="12"/>
  <c r="G220" i="12"/>
  <c r="G231" i="12"/>
  <c r="F345" i="12"/>
  <c r="F381" i="12"/>
  <c r="G465" i="12"/>
  <c r="G558" i="12"/>
  <c r="F581" i="12"/>
  <c r="G546" i="12"/>
  <c r="G559" i="12"/>
  <c r="F30" i="12"/>
  <c r="F382" i="12"/>
  <c r="G468" i="12"/>
  <c r="F560" i="12"/>
  <c r="G584" i="12"/>
  <c r="F569" i="12"/>
  <c r="F222" i="12"/>
  <c r="F232" i="12"/>
  <c r="G466" i="12"/>
  <c r="G583" i="12"/>
  <c r="F32" i="12"/>
  <c r="F223" i="12"/>
  <c r="F234" i="12"/>
  <c r="F383" i="12"/>
  <c r="G469" i="12"/>
  <c r="G560" i="12"/>
  <c r="G586" i="12"/>
  <c r="F596" i="12"/>
  <c r="G596" i="12"/>
  <c r="F590" i="12"/>
  <c r="F594" i="12"/>
  <c r="F597" i="12"/>
  <c r="F591" i="12"/>
  <c r="G598" i="12"/>
  <c r="G590" i="12"/>
  <c r="G592" i="12"/>
  <c r="F593" i="12"/>
  <c r="F595" i="12"/>
  <c r="F599" i="12"/>
  <c r="F600" i="12"/>
  <c r="F589" i="12"/>
  <c r="F601" i="12"/>
  <c r="G569" i="12"/>
  <c r="G581" i="12"/>
  <c r="G572" i="12"/>
  <c r="G547" i="12"/>
  <c r="G562" i="12"/>
  <c r="G552" i="12"/>
  <c r="G553" i="12"/>
  <c r="G551" i="12"/>
  <c r="G563" i="12"/>
  <c r="G554" i="12"/>
  <c r="G556" i="12"/>
  <c r="G501" i="12"/>
  <c r="G502" i="12"/>
  <c r="G504" i="12"/>
  <c r="G477" i="12"/>
  <c r="G478" i="12"/>
  <c r="F479" i="12"/>
  <c r="G479" i="12"/>
  <c r="G480" i="12"/>
  <c r="F481" i="12"/>
  <c r="G481" i="12"/>
  <c r="F471" i="12"/>
  <c r="C445" i="12"/>
  <c r="G459" i="12"/>
  <c r="F460" i="12"/>
  <c r="G456" i="12"/>
  <c r="G457" i="12"/>
  <c r="G460" i="12"/>
  <c r="G462" i="12"/>
  <c r="F454" i="12"/>
  <c r="G454" i="12"/>
  <c r="G463" i="12"/>
  <c r="F360" i="12"/>
  <c r="G360" i="12"/>
  <c r="F362" i="12"/>
  <c r="G362" i="12"/>
  <c r="F334" i="12"/>
  <c r="F333" i="12"/>
  <c r="F337" i="12"/>
  <c r="F331" i="12"/>
  <c r="F339" i="12"/>
  <c r="F340" i="12"/>
  <c r="F342" i="12"/>
  <c r="F343" i="12"/>
  <c r="G339" i="12"/>
  <c r="G331" i="12"/>
  <c r="G334" i="12"/>
  <c r="G345" i="12"/>
  <c r="F336" i="12"/>
  <c r="F346" i="12"/>
  <c r="G340" i="12"/>
  <c r="G332" i="12"/>
  <c r="G333" i="12"/>
  <c r="G343" i="12"/>
  <c r="G336" i="12"/>
  <c r="G346" i="12"/>
  <c r="F348" i="12"/>
  <c r="F367" i="12"/>
  <c r="G337" i="12"/>
  <c r="G348" i="12"/>
  <c r="G367" i="12"/>
  <c r="G342" i="12"/>
  <c r="G310" i="12"/>
  <c r="G318" i="12"/>
  <c r="G319" i="12"/>
  <c r="G312" i="12"/>
  <c r="F313" i="12"/>
  <c r="F321" i="12"/>
  <c r="F314" i="12"/>
  <c r="G321" i="12"/>
  <c r="G314" i="12"/>
  <c r="F322" i="12"/>
  <c r="F315" i="12"/>
  <c r="G322" i="12"/>
  <c r="F308" i="12"/>
  <c r="G315" i="12"/>
  <c r="G323" i="12"/>
  <c r="G311" i="12"/>
  <c r="F320" i="12"/>
  <c r="G308" i="12"/>
  <c r="F316" i="12"/>
  <c r="F324" i="12"/>
  <c r="F309" i="12"/>
  <c r="G316" i="12"/>
  <c r="G324" i="12"/>
  <c r="F319" i="12"/>
  <c r="F312" i="12"/>
  <c r="G320" i="12"/>
  <c r="G313" i="12"/>
  <c r="G309" i="12"/>
  <c r="G317" i="12"/>
  <c r="F325" i="12"/>
  <c r="F310" i="12"/>
  <c r="F318" i="12"/>
  <c r="G245" i="12"/>
  <c r="G249" i="12"/>
  <c r="G243" i="12"/>
  <c r="G246" i="12"/>
  <c r="G250" i="12"/>
  <c r="G244" i="12"/>
  <c r="G251" i="12" s="1"/>
  <c r="F235" i="12"/>
  <c r="F217" i="12"/>
  <c r="F226" i="12"/>
  <c r="G235" i="12"/>
  <c r="F228" i="12"/>
  <c r="F236" i="12"/>
  <c r="C211" i="12"/>
  <c r="F220" i="12"/>
  <c r="F43" i="24"/>
  <c r="G18" i="12"/>
  <c r="F22" i="13"/>
  <c r="G22" i="13"/>
  <c r="G47" i="13"/>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F251" i="12"/>
  <c r="F466" i="12"/>
  <c r="F28" i="12"/>
  <c r="F39" i="12"/>
  <c r="G247" i="12"/>
  <c r="G265" i="12"/>
  <c r="G271" i="12"/>
  <c r="G357" i="12"/>
  <c r="G363" i="12"/>
  <c r="F449" i="12"/>
  <c r="F455" i="12"/>
  <c r="F461" i="12"/>
  <c r="F467" i="12"/>
  <c r="F482" i="12"/>
  <c r="F506" i="12"/>
  <c r="F549" i="12"/>
  <c r="F555" i="12"/>
  <c r="F561" i="12"/>
  <c r="F570" i="12"/>
  <c r="F576" i="12"/>
  <c r="F582" i="12"/>
  <c r="G593" i="12"/>
  <c r="F215" i="12"/>
  <c r="F221" i="12"/>
  <c r="F227" i="12"/>
  <c r="F233" i="12"/>
  <c r="F266" i="12"/>
  <c r="F272" i="12"/>
  <c r="F311" i="12"/>
  <c r="F317" i="12"/>
  <c r="F332" i="12"/>
  <c r="F338" i="12"/>
  <c r="F344" i="12"/>
  <c r="F358" i="12"/>
  <c r="F364" i="12"/>
  <c r="G449" i="12"/>
  <c r="G455" i="12"/>
  <c r="G461" i="12"/>
  <c r="G467" i="12"/>
  <c r="G500" i="12"/>
  <c r="G506" i="12"/>
  <c r="G549" i="12"/>
  <c r="G555" i="12"/>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07" i="12" l="1"/>
  <c r="F392" i="12"/>
  <c r="G392" i="12"/>
  <c r="F20" i="24"/>
  <c r="F11" i="24"/>
  <c r="F8" i="24"/>
  <c r="G385" i="12"/>
  <c r="F42" i="24"/>
  <c r="F29" i="12"/>
  <c r="F385" i="12"/>
  <c r="G238" i="12"/>
  <c r="G472" i="12"/>
  <c r="G618" i="12"/>
  <c r="G602" i="12"/>
  <c r="F602" i="12"/>
  <c r="F587" i="12"/>
  <c r="G587" i="12"/>
  <c r="G564" i="12"/>
  <c r="F564" i="12"/>
  <c r="F485" i="12"/>
  <c r="G485" i="12"/>
  <c r="F472" i="12"/>
  <c r="G349" i="12"/>
  <c r="F349" i="12"/>
  <c r="G326" i="12"/>
  <c r="F326" i="12"/>
  <c r="F238" i="12"/>
  <c r="F45" i="24"/>
  <c r="F46" i="24"/>
  <c r="F366" i="12"/>
  <c r="G273" i="12"/>
  <c r="G507" i="12"/>
  <c r="F273" i="12"/>
  <c r="G366" i="12"/>
  <c r="G157" i="8"/>
  <c r="G179" i="8"/>
  <c r="G37" i="7"/>
  <c r="F37"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<sst xmlns="http://schemas.openxmlformats.org/spreadsheetml/2006/main" count="18634" uniqueCount="3543">
  <si>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</si>
  <si>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</si>
  <si>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</si>
  <si>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</si>
  <si>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</si>
  <si>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</si>
  <si>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</si>
  <si>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</si>
  <si>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</si>
  <si>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</si>
  <si>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</si>
  <si>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</si>
  <si>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</si>
  <si>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</si>
  <si>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</si>
  <si>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</si>
  <si>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</si>
  <si>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</si>
  <si>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</si>
  <si>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</si>
  <si>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</si>
  <si>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</si>
  <si>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</si>
  <si>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</si>
  <si>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</si>
  <si>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</si>
  <si>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</si>
  <si>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</si>
  <si>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</si>
  <si>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</si>
  <si>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</si>
  <si>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</si>
  <si>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</si>
  <si>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</si>
  <si>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</si>
  <si>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</si>
  <si>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</si>
  <si>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</si>
  <si>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</si>
  <si>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</si>
  <si>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</si>
  <si>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</si>
  <si>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</si>
  <si>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</si>
  <si>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</si>
  <si>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</si>
  <si>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</si>
  <si>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</si>
  <si>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</si>
  <si>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</si>
  <si>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</si>
  <si>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</si>
  <si>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</si>
  <si>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</si>
  <si>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</si>
  <si>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</si>
  <si>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</si>
  <si>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</si>
  <si>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</si>
  <si>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</si>
  <si>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</si>
  <si>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</si>
  <si>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</si>
  <si>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</si>
  <si>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</si>
  <si>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</si>
  <si>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</si>
  <si>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</si>
  <si>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</si>
  <si>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</si>
  <si>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</si>
  <si>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</si>
  <si>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</si>
  <si>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</si>
  <si>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</si>
  <si>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</si>
  <si>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</si>
  <si>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</si>
  <si>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</si>
  <si>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</si>
  <si>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</si>
  <si>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</si>
  <si>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</si>
  <si>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</si>
  <si>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</si>
  <si>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</si>
  <si>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</si>
  <si>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</si>
  <si>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</si>
  <si>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</si>
  <si>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</si>
  <si>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</si>
  <si>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</si>
  <si>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</si>
  <si>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</si>
  <si>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</si>
  <si>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</si>
  <si>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</si>
  <si>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</si>
  <si>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</si>
  <si>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</si>
  <si>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</si>
  <si>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</si>
  <si>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</si>
  <si>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</si>
  <si>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</si>
  <si>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</si>
  <si>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</si>
  <si>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</si>
  <si>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</si>
  <si>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</si>
  <si>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</si>
  <si>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</si>
  <si>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</si>
  <si>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</si>
  <si>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</si>
  <si>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</si>
  <si>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</si>
  <si>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</si>
  <si>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</si>
  <si>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</si>
  <si>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</si>
  <si>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</si>
  <si>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</si>
  <si>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</si>
  <si>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</si>
  <si>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</si>
  <si>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</si>
  <si>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</si>
  <si>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</si>
  <si>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</si>
  <si>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</si>
  <si>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</si>
  <si>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</si>
  <si>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</si>
  <si>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</si>
  <si>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</si>
  <si>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</si>
  <si>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</si>
  <si>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</si>
  <si>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</si>
  <si>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</si>
  <si>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</si>
  <si>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</si>
  <si>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</si>
  <si>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</si>
  <si>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</si>
  <si>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</si>
  <si>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</si>
  <si>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</si>
  <si>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</si>
  <si>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</si>
  <si>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</si>
  <si>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</si>
  <si>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</si>
  <si>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</si>
  <si>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</si>
  <si>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</si>
  <si>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</si>
  <si>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</si>
  <si>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</si>
  <si>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</si>
  <si>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</si>
  <si>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</si>
  <si>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</si>
  <si>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</si>
  <si>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</si>
  <si>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</si>
  <si>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</si>
  <si>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</si>
  <si>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</si>
  <si>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</si>
  <si>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</si>
  <si>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</si>
  <si>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</si>
  <si>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</si>
  <si>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</si>
  <si>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</si>
  <si>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</si>
  <si>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</si>
  <si>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</si>
  <si>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</si>
  <si>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</si>
  <si>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</si>
  <si>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</si>
  <si>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</si>
  <si>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</si>
  <si>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</si>
  <si>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</si>
  <si>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</si>
  <si>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</si>
  <si>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</si>
  <si>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</si>
  <si>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</si>
  <si>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</si>
  <si>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</si>
  <si>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</si>
  <si>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</si>
  <si>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</si>
  <si>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</si>
  <si>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</si>
  <si>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</si>
  <si>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</si>
  <si>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</si>
  <si>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</si>
  <si>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</si>
  <si>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</si>
  <si>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</si>
  <si>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</si>
  <si>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</si>
  <si>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</si>
  <si>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</si>
  <si>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</si>
  <si>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</si>
  <si>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</si>
  <si>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</si>
  <si>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</si>
  <si>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</si>
  <si>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</si>
  <si>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</si>
  <si>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</si>
  <si>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</si>
  <si>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</si>
  <si>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</si>
  <si>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</si>
  <si>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</si>
  <si>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</si>
  <si>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</si>
  <si>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</si>
  <si>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</si>
  <si>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</si>
  <si>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</si>
  <si>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</si>
  <si>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</si>
  <si>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</si>
  <si>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</si>
  <si>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</si>
  <si>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</si>
  <si>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</si>
  <si>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</si>
  <si>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</si>
  <si>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</si>
  <si>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</si>
  <si>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</si>
  <si>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</si>
  <si>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</si>
  <si>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</si>
  <si>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</si>
  <si>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</si>
  <si>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</si>
  <si>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</si>
  <si>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</si>
  <si>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</si>
  <si>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</si>
  <si>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</si>
  <si>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</si>
  <si>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</si>
  <si>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</si>
  <si>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</si>
  <si>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</si>
  <si>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</si>
  <si>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</si>
  <si>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</si>
  <si>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</si>
  <si>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</si>
  <si>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</si>
  <si>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</si>
  <si>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</si>
  <si>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</si>
  <si>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</si>
  <si>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</si>
  <si>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</si>
  <si>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</si>
  <si>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</si>
  <si>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</si>
  <si>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</si>
  <si>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</si>
  <si>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</si>
  <si>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</si>
  <si>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</si>
  <si>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</si>
  <si>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</si>
  <si>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</si>
  <si>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</si>
  <si>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</si>
  <si>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</si>
  <si>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</si>
  <si>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</si>
  <si>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</si>
  <si>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</si>
  <si>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</si>
  <si>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</si>
  <si>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</si>
  <si>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</si>
  <si>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</si>
  <si>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</si>
  <si>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</si>
  <si>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</si>
  <si>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</si>
  <si>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</si>
  <si>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</si>
  <si>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</si>
  <si>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</si>
  <si>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</si>
  <si>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</si>
  <si>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</si>
  <si>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</si>
  <si>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</si>
  <si>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</si>
  <si>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</si>
  <si>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</si>
  <si>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</si>
  <si>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</si>
  <si>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</si>
  <si>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</si>
  <si>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</si>
  <si>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</si>
  <si>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</si>
  <si>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</si>
  <si>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</si>
  <si>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</si>
  <si>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</si>
  <si>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</si>
  <si>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</si>
  <si>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</si>
  <si>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</si>
  <si>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</si>
  <si>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</si>
  <si>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</si>
  <si>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</si>
  <si>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</si>
  <si>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</si>
  <si>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</si>
  <si>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</si>
  <si>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</si>
  <si>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</si>
  <si>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</si>
  <si>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</si>
  <si>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</si>
  <si>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</si>
  <si>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</si>
  <si>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</si>
  <si>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</si>
  <si>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</si>
  <si>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</si>
  <si>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</si>
  <si>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</si>
  <si>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</si>
  <si>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</si>
  <si>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</si>
  <si>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</si>
  <si>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</si>
  <si>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</si>
  <si>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</si>
  <si>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</si>
  <si>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</si>
  <si>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</si>
  <si>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</si>
  <si>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</si>
  <si>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</si>
  <si>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</si>
  <si>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</si>
  <si>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</si>
  <si>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</si>
  <si>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</si>
  <si>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</si>
  <si>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</si>
  <si>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</si>
  <si>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</si>
  <si>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</si>
  <si>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</si>
  <si>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</si>
  <si>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</si>
  <si>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</si>
  <si>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</si>
  <si>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</si>
  <si>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</si>
  <si>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</si>
  <si>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</si>
  <si>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</si>
  <si>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</si>
  <si>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</si>
  <si>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</si>
  <si>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</si>
  <si>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</si>
  <si>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</si>
  <si>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</si>
  <si>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</si>
  <si>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</si>
  <si>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</si>
  <si>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</si>
  <si>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</si>
  <si>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</si>
  <si>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</si>
  <si>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</si>
  <si>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</si>
  <si>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</si>
  <si>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</si>
  <si>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</si>
  <si>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</si>
  <si>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</si>
  <si>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</si>
  <si>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</si>
  <si>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</si>
  <si>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</si>
  <si>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</si>
  <si>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</si>
  <si>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</si>
  <si>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</si>
  <si>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</si>
  <si>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</si>
  <si>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</si>
  <si>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</si>
  <si>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</si>
  <si>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</si>
  <si>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</si>
  <si>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</si>
  <si>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</si>
  <si>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</si>
  <si>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</si>
  <si>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</si>
  <si>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</si>
  <si>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</si>
  <si>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</si>
  <si>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</si>
  <si>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</si>
  <si>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</si>
  <si>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</si>
  <si>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</si>
  <si>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</si>
  <si>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</si>
  <si>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</si>
  <si>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</si>
  <si>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</si>
  <si>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</si>
  <si>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</si>
  <si>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</si>
  <si>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</si>
  <si>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</si>
  <si>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</si>
  <si>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</si>
  <si>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</si>
  <si>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</si>
  <si>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</si>
  <si>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</si>
  <si>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</si>
  <si>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</si>
  <si>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</si>
  <si>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</si>
  <si>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</si>
  <si>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</si>
  <si>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</si>
  <si>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</si>
  <si>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</si>
  <si>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</si>
  <si>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</si>
  <si>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</si>
  <si>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</si>
  <si>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</si>
  <si>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</si>
  <si>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</si>
  <si>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</si>
  <si>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</si>
  <si>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</si>
  <si>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</si>
  <si>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</si>
  <si>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</si>
  <si>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</si>
  <si>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</si>
  <si>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</si>
  <si>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</si>
  <si>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</si>
  <si>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</si>
  <si>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</si>
  <si>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</si>
  <si>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</si>
  <si>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</si>
  <si>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</si>
  <si>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</si>
  <si>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</si>
  <si>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</si>
  <si>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</si>
  <si>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</si>
  <si>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</si>
  <si>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</si>
  <si>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</si>
  <si>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</si>
  <si>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</si>
  <si>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</si>
  <si>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</si>
  <si>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</si>
  <si>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</si>
  <si>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</si>
  <si>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</si>
  <si>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</si>
  <si>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</si>
  <si>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</si>
  <si>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</si>
  <si>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</si>
  <si>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</si>
  <si>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</si>
  <si>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</si>
  <si>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</si>
  <si>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</si>
  <si>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</si>
  <si>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</si>
  <si>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</si>
  <si>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</si>
  <si>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</si>
  <si>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</si>
  <si>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</si>
  <si>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</si>
  <si>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</si>
  <si>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</si>
  <si>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</si>
  <si>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</si>
  <si>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</si>
  <si>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</si>
  <si>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</si>
  <si>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</si>
  <si>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</si>
  <si>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</si>
  <si>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</si>
  <si>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</si>
  <si>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</si>
  <si>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</si>
  <si>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</si>
  <si>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</si>
  <si>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</si>
  <si>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</si>
  <si>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</si>
  <si>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</si>
  <si>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</si>
  <si>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</si>
  <si>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</si>
  <si>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</si>
  <si>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</si>
  <si>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</si>
  <si>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</si>
  <si>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</si>
  <si>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</si>
  <si>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</si>
  <si>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</si>
  <si>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</si>
  <si>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</si>
  <si>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</si>
  <si>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</si>
  <si>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</si>
  <si>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</si>
  <si>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</si>
  <si>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</si>
  <si>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</si>
  <si>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</si>
  <si>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</si>
  <si>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</si>
  <si>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</si>
  <si>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</si>
  <si>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</si>
  <si>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</si>
  <si>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</si>
  <si>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</si>
  <si>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</si>
  <si>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</si>
  <si>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</si>
  <si>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</si>
  <si>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</si>
  <si>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</si>
  <si>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</si>
  <si>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</si>
  <si>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</si>
  <si>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</si>
  <si>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</si>
  <si>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</si>
  <si>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</si>
  <si>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</si>
  <si>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</si>
  <si>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</si>
  <si>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</si>
  <si>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</si>
  <si>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</si>
  <si>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</si>
  <si>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</si>
  <si>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</si>
  <si>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</si>
  <si>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</si>
  <si>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</si>
  <si>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</si>
  <si>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</si>
  <si>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</si>
  <si>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</si>
  <si>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</si>
  <si>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</si>
  <si>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</si>
  <si>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</si>
  <si>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</si>
  <si>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</si>
  <si>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</si>
  <si>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</si>
  <si>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</si>
  <si>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</si>
  <si>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</si>
  <si>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</si>
  <si>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</si>
  <si>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</si>
  <si>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</si>
  <si>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</si>
  <si>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</si>
  <si>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</si>
  <si>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</si>
  <si>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</si>
  <si>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</si>
  <si>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</si>
  <si>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</si>
  <si>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</si>
  <si>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</si>
  <si>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</si>
  <si>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</si>
  <si>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</si>
  <si>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</si>
  <si>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</si>
  <si>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</si>
  <si>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</si>
  <si>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</si>
  <si>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</si>
  <si>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</si>
  <si>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</si>
  <si>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</si>
  <si>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</si>
  <si>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</si>
  <si>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</si>
  <si>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</si>
  <si>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</si>
  <si>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</si>
  <si>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</si>
  <si>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</si>
  <si>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</si>
  <si>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</si>
  <si>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</si>
  <si>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</si>
  <si>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</si>
  <si>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</si>
  <si>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</si>
  <si>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</si>
  <si>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</si>
  <si>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</si>
  <si>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</si>
  <si>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</si>
  <si>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</si>
  <si>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</si>
  <si>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</si>
  <si>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</si>
  <si>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</si>
  <si>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</si>
  <si>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</si>
  <si>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</si>
  <si>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</si>
  <si>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</si>
  <si>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</si>
  <si>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</si>
  <si>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</si>
  <si>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</si>
  <si>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</si>
  <si>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</si>
  <si>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</si>
  <si>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</si>
  <si>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</si>
  <si>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</si>
  <si>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</si>
  <si>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</si>
  <si>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</si>
  <si>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</si>
  <si>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</si>
  <si>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</si>
  <si>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</si>
  <si>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</si>
  <si>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</si>
  <si>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</si>
  <si>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</si>
  <si>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</si>
  <si>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</si>
  <si>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</si>
  <si>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</si>
  <si>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</si>
  <si>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</si>
  <si>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</si>
  <si>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</si>
  <si>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</si>
  <si>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</si>
  <si>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</si>
  <si>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</si>
  <si>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</si>
  <si>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</si>
  <si>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</si>
  <si>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</si>
  <si>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</si>
  <si>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</si>
  <si>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</si>
  <si>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</si>
  <si>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</si>
  <si>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</si>
  <si>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</si>
  <si>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</si>
  <si>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</si>
  <si>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</si>
  <si>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</si>
  <si>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</si>
  <si>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</si>
  <si>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</si>
  <si>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</si>
  <si>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</si>
  <si>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</si>
  <si>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</si>
  <si>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</si>
  <si>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</si>
  <si>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</si>
  <si>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</si>
  <si>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</si>
  <si>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</si>
  <si>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</si>
  <si>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</si>
  <si>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</si>
  <si>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</si>
  <si>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</si>
  <si>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</si>
  <si>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</si>
  <si>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</si>
  <si>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</si>
  <si>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</si>
  <si>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</si>
  <si>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</si>
  <si>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</si>
  <si>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</si>
  <si>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</si>
  <si>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</si>
  <si>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</si>
  <si>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</si>
  <si>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</si>
  <si>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</si>
  <si>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</si>
  <si>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</si>
  <si>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</si>
  <si>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</si>
  <si>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</si>
  <si>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</si>
  <si>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</si>
  <si>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</si>
  <si>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</si>
  <si>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</si>
  <si>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</si>
  <si>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</si>
  <si>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</si>
  <si>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</si>
  <si>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</si>
  <si>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</si>
  <si>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</si>
  <si>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</si>
  <si>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</si>
  <si>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</si>
  <si>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</si>
  <si>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</si>
  <si>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</si>
  <si>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</si>
  <si>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</si>
  <si>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</si>
  <si>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</si>
  <si>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</si>
  <si>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</si>
  <si>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</si>
  <si>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</si>
  <si>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</si>
  <si>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</si>
  <si>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</si>
  <si>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</si>
  <si>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</si>
  <si>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</si>
  <si>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</si>
  <si>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</si>
  <si>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</si>
  <si>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</si>
  <si>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</si>
  <si>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</si>
  <si>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</si>
  <si>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</si>
  <si>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</si>
  <si>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</si>
  <si>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</si>
  <si>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</si>
  <si>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</si>
  <si>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</si>
  <si>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</si>
  <si>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</si>
  <si>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</si>
  <si>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</si>
  <si>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</si>
  <si>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</si>
  <si>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</si>
  <si>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</si>
  <si>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</si>
  <si>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</si>
  <si>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</si>
  <si>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</si>
  <si>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</si>
  <si>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</si>
  <si>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</si>
  <si>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</si>
  <si>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</si>
  <si>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</si>
  <si>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</si>
  <si>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</si>
  <si>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</si>
  <si>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</si>
  <si>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</si>
  <si>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</si>
  <si>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</si>
  <si>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</si>
  <si>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</si>
  <si>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</si>
  <si>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</si>
  <si>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</si>
  <si>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</si>
  <si>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</si>
  <si>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</si>
  <si>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</si>
  <si>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</si>
  <si>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</si>
  <si>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</si>
  <si>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</si>
  <si>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</si>
  <si>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</si>
  <si>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</si>
  <si>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</si>
  <si>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</si>
  <si>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</si>
  <si>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</si>
  <si>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</si>
  <si>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</si>
  <si>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</si>
  <si>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</si>
  <si>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</si>
  <si>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</si>
  <si>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</si>
  <si>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</si>
  <si>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</si>
  <si>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</si>
  <si>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</si>
  <si>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</si>
  <si>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</si>
  <si>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</si>
  <si>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</si>
  <si>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</si>
  <si>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</si>
  <si>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</si>
  <si>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</si>
  <si>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</si>
  <si>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</si>
  <si>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</si>
  <si>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</si>
  <si>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</si>
  <si>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</si>
  <si>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</si>
  <si>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</si>
  <si>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</si>
  <si>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</si>
  <si>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</si>
  <si>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</si>
  <si>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</si>
  <si>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</si>
  <si>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</si>
  <si>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</si>
  <si>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</si>
  <si>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</si>
  <si>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</si>
  <si>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</si>
  <si>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</si>
  <si>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</si>
  <si>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</si>
  <si>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</si>
  <si>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</si>
  <si>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</si>
  <si>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</si>
  <si>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</si>
  <si>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</si>
  <si>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</si>
  <si>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</si>
  <si>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</si>
  <si>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</si>
  <si>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</si>
  <si>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</si>
  <si>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</si>
  <si>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</si>
  <si>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</si>
  <si>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</si>
  <si>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</si>
  <si>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</si>
  <si>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</si>
  <si>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</si>
  <si>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</si>
  <si>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</si>
  <si>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</si>
  <si>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</si>
  <si>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</si>
  <si>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</si>
  <si>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</si>
  <si>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</si>
  <si>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</si>
  <si>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</si>
  <si>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</si>
  <si>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</si>
  <si>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</si>
  <si>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</si>
  <si>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</si>
  <si>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</si>
  <si>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</si>
  <si>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</si>
  <si>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</si>
  <si>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</si>
  <si>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</si>
  <si>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</si>
  <si>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</si>
  <si>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</si>
  <si>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</si>
  <si>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</si>
  <si>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</si>
  <si>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</si>
  <si>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</si>
  <si>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</si>
  <si>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</si>
  <si>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</si>
  <si>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</si>
  <si>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</si>
  <si>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</si>
  <si>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</si>
  <si>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</si>
  <si>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</si>
  <si>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</si>
  <si>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</si>
  <si>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</si>
  <si>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</si>
  <si>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</si>
  <si>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</si>
  <si>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</si>
  <si>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</si>
  <si>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</si>
  <si>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</si>
  <si>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</si>
  <si>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</si>
  <si>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</si>
  <si>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</si>
  <si>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</si>
  <si>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</si>
  <si>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</si>
  <si>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</si>
  <si>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</si>
  <si>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</si>
  <si>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</si>
  <si>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</si>
  <si>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</si>
  <si>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</si>
  <si>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</si>
  <si>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</si>
  <si>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</si>
  <si>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</si>
  <si>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</si>
  <si>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</si>
  <si>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</si>
  <si>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</si>
  <si>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</si>
  <si>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</si>
  <si>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</si>
  <si>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</si>
  <si>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</si>
  <si>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</si>
  <si>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</si>
  <si>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</si>
  <si>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</si>
  <si>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</si>
  <si>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</si>
  <si>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</si>
  <si>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</si>
  <si>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</si>
  <si>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</si>
  <si>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</si>
  <si>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</si>
  <si>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</si>
  <si>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</si>
  <si>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</si>
  <si>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</si>
  <si>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</si>
  <si>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</si>
  <si>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</si>
  <si>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</si>
  <si>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</si>
  <si>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</si>
  <si>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</si>
  <si>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</si>
  <si>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</si>
  <si>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</si>
  <si>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</si>
  <si>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</si>
  <si>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</si>
  <si>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</si>
  <si>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</si>
  <si>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</si>
  <si>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</si>
  <si>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</si>
  <si>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</si>
  <si>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</si>
  <si>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</si>
  <si>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</si>
  <si>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</si>
  <si>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</si>
  <si>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</si>
  <si>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</si>
  <si>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</si>
  <si>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</si>
  <si>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</si>
  <si>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</si>
  <si>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</si>
  <si>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</si>
  <si>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</si>
  <si>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</si>
  <si>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</si>
  <si>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</si>
  <si>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</si>
  <si>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</si>
  <si>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</si>
  <si>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</si>
  <si>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</si>
  <si>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</si>
  <si>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</si>
  <si>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</si>
  <si>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</si>
  <si>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</si>
  <si>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</si>
  <si>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</si>
  <si>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</si>
  <si>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</si>
  <si>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</si>
  <si>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</si>
  <si>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</si>
  <si>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</si>
  <si>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</si>
  <si>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</si>
  <si>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</si>
  <si>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</si>
  <si>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</si>
  <si>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</si>
  <si>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</si>
  <si>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</si>
  <si>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</si>
  <si>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</si>
  <si>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</si>
  <si>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</si>
  <si>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</si>
  <si>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</si>
  <si>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</si>
  <si>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</si>
  <si>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</si>
  <si>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</si>
  <si>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</si>
  <si>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</si>
  <si>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</si>
  <si>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</si>
  <si>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</si>
  <si>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</si>
  <si>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</si>
  <si>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</si>
  <si>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</si>
  <si>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</si>
  <si>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</si>
  <si>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</si>
  <si>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</si>
  <si>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</si>
  <si>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</si>
  <si>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</si>
  <si>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</si>
  <si>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</si>
  <si>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</si>
  <si>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</si>
  <si>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</si>
  <si>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</si>
  <si>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</si>
  <si>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</si>
  <si>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</si>
  <si>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</si>
  <si>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</si>
  <si>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</si>
  <si>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</si>
  <si>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</si>
  <si>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</si>
  <si>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</si>
  <si>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</si>
  <si>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</si>
  <si>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</si>
  <si>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</si>
  <si>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</si>
  <si>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</si>
  <si>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</si>
  <si>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</si>
  <si>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</si>
  <si>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</si>
  <si>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</si>
  <si>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</si>
  <si>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</si>
  <si>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</si>
  <si>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</si>
  <si>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</si>
  <si>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</si>
  <si>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</si>
  <si>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</si>
  <si>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</si>
  <si>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</si>
  <si>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</si>
  <si>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</si>
  <si>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</si>
  <si>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</si>
  <si>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</si>
  <si>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</si>
  <si>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</si>
  <si>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</si>
  <si>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</si>
  <si>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</si>
  <si>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</si>
  <si>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</si>
  <si>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</si>
  <si>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</si>
  <si>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</si>
  <si>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</si>
  <si>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</si>
  <si>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</si>
  <si>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</si>
  <si>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</si>
  <si>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</si>
  <si>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</si>
  <si>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</si>
  <si>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</si>
  <si>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</si>
  <si>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</si>
  <si>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</si>
  <si>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</si>
  <si>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</si>
  <si>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</si>
  <si>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</si>
  <si>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</si>
  <si>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</si>
  <si>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</si>
  <si>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</si>
  <si>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</si>
  <si>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</si>
  <si>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</si>
  <si>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</si>
  <si>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</si>
  <si>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</si>
  <si>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</si>
  <si>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</si>
  <si>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</si>
  <si>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</si>
  <si>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</si>
  <si>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</si>
  <si>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</si>
  <si>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</si>
  <si>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</si>
  <si>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</si>
  <si>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</si>
  <si>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</si>
  <si>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</si>
  <si>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</si>
  <si>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</si>
  <si>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</si>
  <si>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</si>
  <si>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</si>
  <si>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</si>
  <si>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</si>
  <si>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</si>
  <si>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</si>
  <si>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</si>
  <si>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</si>
  <si>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</si>
  <si>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</si>
  <si>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</si>
  <si>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</si>
  <si>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</si>
  <si>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</si>
  <si>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</si>
  <si>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</si>
  <si>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</si>
  <si>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</si>
  <si>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</si>
  <si>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</si>
  <si>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</si>
  <si>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</si>
  <si>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</si>
  <si>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</si>
  <si>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</si>
  <si>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</si>
  <si>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</si>
  <si>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</si>
  <si>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</si>
  <si>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</si>
  <si>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</si>
  <si>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</si>
  <si>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</si>
  <si>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</si>
  <si>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</si>
  <si>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</si>
  <si>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</si>
  <si>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</si>
  <si>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</si>
  <si>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</si>
  <si>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</si>
  <si>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</si>
  <si>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</si>
  <si>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</si>
  <si>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</si>
  <si>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</si>
  <si>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</si>
  <si>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</si>
  <si>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</si>
  <si>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</si>
  <si>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</si>
  <si>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</si>
  <si>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</si>
  <si>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</si>
  <si>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</si>
  <si>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</si>
  <si>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</si>
  <si>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</si>
  <si>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</si>
  <si>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</si>
  <si>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</si>
  <si>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</si>
  <si>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</si>
  <si>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</si>
  <si>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</si>
  <si>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</si>
  <si>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</si>
  <si>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</si>
  <si>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</si>
  <si>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</si>
  <si>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</si>
  <si>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</si>
  <si>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</si>
  <si>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</si>
  <si>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</si>
  <si>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</si>
  <si>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</si>
  <si>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</si>
  <si>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</si>
  <si>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</si>
  <si>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</si>
  <si>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</si>
  <si>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</si>
  <si>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</si>
  <si>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</si>
  <si>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</si>
  <si>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</si>
  <si>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</si>
  <si>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</si>
  <si>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</si>
  <si>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</si>
  <si>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</si>
  <si>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</si>
  <si>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</si>
  <si>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</si>
  <si>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</si>
  <si>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</si>
  <si>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</si>
  <si>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</si>
  <si>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</si>
  <si>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</si>
  <si>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</si>
  <si>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</si>
  <si>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</si>
  <si>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</si>
  <si>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</si>
  <si>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</si>
  <si>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</si>
  <si>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</si>
  <si>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</si>
  <si>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</si>
  <si>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</si>
  <si>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</si>
  <si>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</si>
  <si>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</si>
  <si>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</si>
  <si>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</si>
  <si>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</si>
  <si>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</si>
  <si>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</si>
  <si>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</si>
  <si>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</si>
  <si>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</si>
  <si>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</si>
  <si>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</si>
  <si>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</si>
  <si>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</si>
  <si>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</si>
  <si>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</si>
  <si>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</si>
  <si>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</si>
  <si>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</si>
  <si>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</si>
  <si>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</si>
  <si>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</si>
  <si>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</si>
  <si>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</si>
  <si>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</si>
  <si>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</si>
  <si>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</si>
  <si>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</si>
  <si>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</si>
  <si>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</si>
  <si>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</si>
  <si>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</si>
  <si>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</si>
  <si>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</si>
  <si>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</si>
  <si>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</si>
  <si>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</si>
  <si>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</si>
  <si>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</si>
  <si>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</si>
  <si>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</si>
  <si>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</si>
  <si>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</si>
  <si>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</si>
  <si>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</si>
  <si>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</si>
  <si>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</si>
  <si>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</si>
  <si>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</si>
  <si>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</si>
  <si>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</si>
  <si>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</si>
  <si>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</si>
  <si>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</si>
  <si>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</si>
  <si>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</si>
  <si>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</si>
  <si>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</si>
  <si>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</si>
  <si>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</si>
  <si>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</si>
  <si>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</si>
  <si>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</si>
  <si>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</si>
  <si>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</si>
  <si>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</si>
  <si>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</si>
  <si>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</si>
  <si>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</si>
  <si>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</si>
  <si>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</si>
  <si>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</si>
  <si>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</si>
  <si>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</si>
  <si>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</si>
  <si>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</si>
  <si>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</si>
  <si>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</si>
  <si>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</si>
  <si>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</si>
  <si>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</si>
  <si>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</si>
  <si>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</si>
  <si>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</si>
  <si>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</si>
  <si>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</si>
  <si>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</si>
  <si>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</si>
  <si>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</si>
  <si>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</si>
  <si>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</si>
  <si>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</si>
  <si>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</si>
  <si>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</si>
  <si>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</si>
  <si>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</si>
  <si>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</si>
  <si>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</si>
  <si>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</si>
  <si>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</si>
  <si>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</si>
  <si>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</si>
  <si>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</si>
  <si>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</si>
  <si>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</si>
  <si>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</si>
  <si>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</si>
  <si>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</si>
  <si>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</si>
  <si>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</si>
  <si>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</si>
  <si>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</si>
  <si>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</si>
  <si>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</si>
  <si>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</si>
  <si>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</si>
  <si>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</si>
  <si>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</si>
  <si>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</si>
  <si>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</si>
  <si>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</si>
  <si>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</si>
  <si>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</si>
  <si>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</si>
  <si>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</si>
  <si>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</si>
  <si>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</si>
  <si>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</si>
  <si>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</si>
  <si>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</si>
  <si>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</si>
  <si>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</si>
  <si>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</si>
  <si>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</si>
  <si>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</si>
  <si>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</si>
  <si>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</si>
  <si>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</si>
  <si>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</si>
  <si>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</si>
  <si>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</si>
  <si>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</si>
  <si>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</si>
  <si>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</si>
  <si>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</si>
  <si>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</si>
  <si>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</si>
  <si>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</si>
  <si>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</si>
  <si>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</si>
  <si>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</si>
  <si>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</si>
  <si>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</si>
  <si>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</si>
  <si>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</si>
  <si>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</si>
  <si>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</si>
  <si>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</si>
  <si>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</si>
  <si>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</si>
  <si>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</si>
  <si>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</si>
  <si>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</si>
  <si>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</si>
  <si>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</si>
  <si>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</si>
  <si>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</si>
  <si>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</si>
  <si>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</si>
  <si>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</si>
  <si>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</si>
  <si>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</si>
  <si>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</si>
  <si>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</si>
  <si>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</si>
  <si>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</si>
  <si>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</si>
  <si>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</si>
  <si>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</si>
  <si>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</si>
  <si>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</si>
  <si>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</si>
  <si>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</si>
  <si>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</si>
  <si>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</si>
  <si>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</si>
  <si>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</si>
  <si>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</si>
  <si>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</si>
  <si>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</si>
  <si>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</si>
  <si>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</si>
  <si>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</si>
  <si>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</si>
  <si>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</si>
  <si>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</si>
  <si>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</si>
  <si>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</si>
  <si>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</si>
  <si>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</si>
  <si>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</si>
  <si>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</si>
  <si>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</si>
  <si>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</si>
  <si>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</si>
  <si>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</si>
  <si>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</si>
  <si>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</si>
  <si>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</si>
  <si>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</si>
  <si>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</si>
  <si>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</si>
  <si>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</si>
  <si>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</si>
  <si>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</si>
  <si>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</si>
  <si>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</si>
  <si>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</si>
  <si>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</si>
  <si>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</si>
  <si>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</si>
  <si>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</si>
  <si>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</si>
  <si>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</si>
  <si>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</si>
  <si>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</si>
  <si>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</si>
  <si>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</si>
  <si>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</si>
  <si>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</si>
  <si>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</si>
  <si>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</si>
  <si>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</si>
  <si>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</si>
  <si>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</si>
  <si>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</si>
  <si>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</si>
  <si>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</si>
  <si>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</si>
  <si>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</si>
  <si>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</si>
  <si>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</si>
  <si>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</si>
  <si>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</si>
  <si>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</si>
  <si>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</si>
  <si>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</si>
  <si>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</si>
  <si>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</si>
  <si>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</si>
  <si>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</si>
  <si>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</si>
  <si>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</si>
  <si>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</si>
  <si>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</si>
  <si>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</si>
  <si>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</si>
  <si>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</si>
  <si>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</si>
  <si>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</si>
  <si>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</si>
  <si>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</si>
  <si>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</si>
  <si>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</si>
  <si>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</si>
  <si>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</si>
  <si>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</si>
  <si>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</si>
  <si>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</si>
  <si>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</si>
  <si>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</si>
  <si>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</si>
  <si>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</si>
  <si>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</si>
  <si>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</si>
  <si>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</si>
  <si>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</si>
  <si>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</si>
  <si>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</si>
  <si>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</si>
  <si>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</si>
  <si>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</si>
  <si>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</si>
  <si>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</si>
  <si>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</si>
  <si>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</si>
  <si>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</si>
  <si>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</si>
  <si>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</si>
  <si>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</si>
  <si>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</si>
  <si>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</si>
  <si>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</si>
  <si>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</si>
  <si>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</si>
  <si>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</si>
  <si>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</si>
  <si>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</si>
  <si>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</si>
  <si>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</si>
  <si>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</si>
  <si>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</si>
  <si>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</si>
  <si>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</si>
  <si>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</si>
  <si>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</si>
  <si>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</si>
  <si>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</si>
  <si>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</si>
  <si>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</si>
  <si>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</si>
  <si>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</si>
  <si>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</si>
  <si>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</si>
  <si>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</si>
  <si>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</si>
  <si>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</si>
  <si>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</si>
  <si>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</si>
  <si>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</si>
  <si>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</si>
  <si>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</si>
  <si>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</si>
  <si>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</si>
  <si>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</si>
  <si>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</si>
  <si>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</si>
  <si>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</si>
  <si>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</si>
  <si>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</si>
  <si>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</si>
  <si>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</si>
  <si>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</si>
  <si>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</si>
  <si>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</si>
  <si>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</si>
  <si>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</si>
  <si>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</si>
  <si>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</si>
  <si>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</si>
  <si>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</si>
  <si>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</si>
  <si>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</si>
  <si>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</si>
  <si>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</si>
  <si>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</si>
  <si>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</si>
  <si>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</si>
  <si>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</si>
  <si>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</si>
  <si>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</si>
  <si>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</si>
  <si>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</si>
  <si>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</si>
  <si>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</si>
  <si>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</si>
  <si>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</si>
  <si>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</si>
  <si>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</si>
  <si>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</si>
  <si>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</si>
  <si>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</si>
  <si>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</si>
  <si>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</si>
  <si>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</si>
  <si>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</si>
  <si>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</si>
  <si>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</si>
  <si>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</si>
  <si>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</si>
  <si>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</si>
  <si>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</si>
  <si>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</si>
  <si>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</si>
  <si>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</si>
  <si>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</si>
  <si>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</si>
  <si>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</si>
  <si>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</si>
  <si>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</si>
  <si>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</si>
  <si>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</si>
  <si>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</si>
  <si>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</si>
  <si>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</si>
  <si>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</si>
  <si>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</si>
  <si>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</si>
  <si>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</si>
  <si>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</si>
  <si>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</si>
  <si>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</si>
  <si>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</si>
  <si>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</si>
  <si>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</si>
  <si>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</si>
  <si>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</si>
  <si>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</si>
  <si>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</si>
  <si>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</si>
  <si>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</si>
  <si>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</si>
  <si>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</si>
  <si>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</si>
  <si>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</si>
  <si>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</si>
  <si>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</si>
  <si>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</si>
  <si>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</si>
  <si>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</si>
  <si>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</si>
  <si>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</si>
  <si>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</si>
  <si>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</si>
  <si>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</si>
  <si>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</si>
  <si>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</si>
  <si>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</si>
  <si>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</si>
  <si>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</si>
  <si>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</si>
  <si>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</si>
  <si>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</si>
  <si>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</si>
  <si>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</si>
  <si>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</si>
  <si>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</si>
  <si>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</si>
  <si>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</si>
  <si>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</si>
  <si>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</si>
  <si>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</si>
  <si>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</si>
  <si>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</si>
  <si>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</si>
  <si>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</si>
  <si>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</si>
  <si>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</si>
  <si>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</si>
  <si>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</si>
  <si>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</si>
  <si>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</si>
  <si>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</si>
  <si>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</si>
  <si>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</si>
  <si>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</si>
  <si>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</si>
  <si>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</si>
  <si>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</si>
  <si>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</si>
  <si>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</si>
  <si>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</si>
  <si>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</si>
  <si>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</si>
  <si>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</si>
  <si>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</si>
  <si>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</si>
  <si>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</si>
  <si>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</si>
  <si>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</si>
  <si>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</si>
  <si>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</si>
  <si>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</si>
  <si>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</si>
  <si>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</si>
  <si>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</si>
  <si>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</si>
  <si>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</si>
  <si>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</si>
  <si>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</si>
  <si>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</si>
  <si>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</si>
  <si>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</si>
  <si>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</si>
  <si>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</si>
  <si>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</si>
  <si>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</si>
  <si>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</si>
  <si>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</si>
  <si>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</si>
  <si>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</si>
  <si>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</si>
  <si>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</si>
  <si>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</si>
  <si>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</si>
  <si>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</si>
  <si>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</si>
  <si>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</si>
  <si>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</si>
  <si>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</si>
  <si>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</si>
  <si>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</si>
  <si>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</si>
  <si>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</si>
  <si>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</si>
  <si>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</si>
  <si>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</si>
  <si>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</si>
  <si>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</si>
  <si>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</si>
  <si>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</si>
  <si>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</si>
  <si>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</si>
  <si>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</si>
  <si>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</si>
  <si>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</si>
  <si>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</si>
  <si>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</si>
  <si>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</si>
  <si>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</si>
  <si>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</si>
  <si>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</si>
  <si>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</si>
  <si>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</si>
  <si>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</si>
  <si>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</si>
  <si>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</si>
  <si>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</si>
  <si>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</si>
  <si>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</si>
  <si>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</si>
  <si>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</si>
  <si>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</si>
  <si>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</si>
  <si>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</si>
  <si>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</si>
  <si>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</si>
  <si>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</si>
  <si>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</si>
  <si>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</si>
  <si>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</si>
  <si>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</si>
  <si>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</si>
  <si>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</si>
  <si>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</si>
  <si>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</si>
  <si>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</si>
  <si>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</si>
  <si>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</si>
  <si>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</si>
  <si>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</si>
  <si>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</si>
  <si>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</si>
  <si>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</si>
  <si>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</si>
  <si>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</si>
  <si>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</si>
  <si>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</si>
  <si>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</si>
  <si>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</si>
  <si>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</si>
  <si>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</si>
  <si>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</si>
  <si>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</si>
  <si>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</si>
  <si>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</si>
  <si>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</si>
  <si>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</si>
  <si>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</si>
  <si>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</si>
  <si>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</si>
  <si>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</si>
  <si>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</si>
  <si>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</si>
  <si>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</si>
  <si>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</si>
  <si>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</si>
  <si>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</si>
  <si>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</si>
  <si>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</si>
  <si>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</si>
  <si>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</si>
  <si>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</si>
  <si>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</si>
  <si>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</si>
  <si>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</si>
  <si>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</si>
  <si>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</si>
  <si>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</si>
  <si>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</si>
  <si>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</si>
  <si>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</si>
  <si>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</si>
  <si>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</si>
  <si>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</si>
  <si>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</si>
  <si>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</si>
  <si>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</si>
  <si>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</si>
  <si>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</si>
  <si>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</si>
  <si>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</si>
  <si>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</si>
  <si>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</si>
  <si>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</si>
  <si>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</si>
  <si>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</si>
  <si>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</si>
  <si>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</si>
  <si>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</si>
  <si>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</si>
  <si>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</si>
  <si>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</si>
  <si>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</si>
  <si>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</si>
  <si>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</si>
  <si>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</si>
  <si>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</si>
  <si>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</si>
  <si>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</si>
  <si>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</si>
  <si>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</si>
  <si>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</si>
  <si>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</si>
  <si>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</si>
  <si>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</si>
  <si>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</si>
  <si>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</si>
  <si>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</si>
  <si>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</si>
  <si>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</si>
  <si>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</si>
  <si>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</si>
  <si>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</si>
  <si>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</si>
  <si>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</si>
  <si>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</si>
  <si>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</si>
  <si>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</si>
  <si>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</si>
  <si>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</si>
  <si>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</si>
  <si>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</si>
  <si>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</si>
  <si>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</si>
  <si>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</si>
  <si>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</si>
  <si>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</si>
  <si>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</si>
  <si>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</si>
  <si>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</si>
  <si>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</si>
  <si>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</si>
  <si>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</si>
  <si>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</si>
  <si>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</si>
  <si>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</si>
  <si>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</si>
  <si>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</si>
  <si>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</si>
  <si>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</si>
  <si>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</si>
  <si>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</si>
  <si>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</si>
  <si>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</si>
  <si>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</si>
  <si>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</si>
  <si>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</si>
  <si>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</si>
  <si>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</si>
  <si>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</si>
  <si>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</si>
  <si>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</si>
  <si>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</si>
  <si>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</si>
  <si>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</si>
  <si>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</si>
  <si>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</si>
  <si>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</si>
  <si>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</si>
  <si>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</si>
  <si>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</si>
  <si>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</si>
  <si>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</si>
  <si>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</si>
  <si>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</si>
  <si>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</si>
  <si>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</si>
  <si>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</si>
  <si>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</si>
  <si>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</si>
  <si>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</si>
  <si>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</si>
  <si>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</si>
  <si>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</si>
  <si>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</si>
  <si>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</si>
  <si>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</si>
  <si>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</si>
  <si>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</si>
  <si>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</si>
  <si>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</si>
  <si>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</si>
  <si>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</si>
  <si>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</si>
  <si>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</si>
  <si>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</si>
  <si>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</si>
  <si>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</si>
  <si>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</si>
  <si>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</si>
  <si>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</si>
  <si>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</si>
  <si>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</si>
  <si>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</si>
  <si>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</si>
  <si>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</si>
  <si>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</si>
  <si>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</si>
  <si>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</si>
  <si>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</si>
  <si>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</si>
  <si>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</si>
  <si>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</si>
  <si>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</si>
  <si>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</si>
  <si>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</si>
  <si>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</si>
  <si>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</si>
  <si>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</si>
  <si>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</si>
  <si>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</si>
  <si>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</si>
  <si>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</si>
  <si>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</si>
  <si>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</si>
  <si>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</si>
  <si>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</si>
  <si>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</si>
  <si>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</si>
  <si>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</si>
  <si>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</si>
  <si>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</si>
  <si>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</si>
  <si>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</si>
  <si>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</si>
  <si>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</si>
  <si>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</si>
  <si>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</si>
  <si>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</si>
  <si>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</si>
  <si>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</si>
  <si>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</si>
  <si>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</si>
  <si>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</si>
  <si>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</si>
  <si>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</si>
  <si>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</si>
  <si>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</si>
  <si>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</si>
  <si>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</si>
  <si>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</si>
  <si>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</si>
  <si>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</si>
  <si>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</si>
  <si>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</si>
  <si>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</si>
  <si>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</si>
  <si>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</si>
  <si>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</si>
  <si>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</si>
  <si>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</si>
  <si>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</si>
  <si>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</si>
  <si>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</si>
  <si>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</si>
  <si>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</si>
  <si>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</si>
  <si>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</si>
  <si>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</si>
  <si>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</si>
  <si>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</si>
  <si>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</si>
  <si>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</si>
  <si>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</si>
  <si>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</si>
  <si>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</si>
  <si>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</si>
  <si>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</si>
  <si>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</si>
  <si>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</si>
  <si>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</si>
  <si>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</si>
  <si>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</si>
  <si>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</si>
  <si>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</si>
  <si>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</si>
  <si>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</si>
  <si>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</si>
  <si>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</si>
  <si>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</si>
  <si>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</si>
  <si>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</si>
  <si>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</si>
  <si>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</si>
  <si>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</si>
  <si>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</si>
  <si>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</si>
  <si>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</si>
  <si>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</si>
  <si>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</si>
  <si>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</si>
  <si>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</si>
  <si>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</si>
  <si>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</si>
  <si>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</si>
  <si>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</si>
  <si>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</si>
  <si>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</si>
  <si>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</si>
  <si>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</si>
  <si>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</si>
  <si>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</si>
  <si>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</si>
  <si>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</si>
  <si>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</si>
  <si>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</si>
  <si>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</si>
  <si>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</si>
  <si>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</si>
  <si>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</si>
  <si>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</si>
  <si>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</si>
  <si>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</si>
  <si>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</si>
  <si>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</si>
  <si>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</si>
  <si>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</si>
  <si>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</si>
  <si>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</si>
  <si>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</si>
  <si>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</si>
  <si>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</si>
  <si>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</si>
  <si>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</si>
  <si>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</si>
  <si>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</si>
  <si>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</si>
  <si>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</si>
  <si>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</si>
  <si>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</si>
  <si>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</si>
  <si>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</si>
  <si>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</si>
  <si>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</si>
  <si>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</si>
  <si>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</si>
  <si>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</si>
  <si>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</si>
  <si>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</si>
  <si>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</si>
  <si>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</si>
  <si>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</si>
  <si>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</si>
  <si>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</si>
  <si>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</si>
  <si>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</si>
  <si>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</si>
  <si>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</si>
  <si>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</si>
  <si>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</si>
  <si>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</si>
  <si>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</si>
  <si>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</si>
  <si>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</si>
  <si>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</si>
  <si>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</si>
  <si>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</si>
  <si>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</si>
  <si>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</si>
  <si>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</si>
  <si>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</si>
  <si>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</si>
  <si>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</si>
  <si>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</si>
  <si>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</si>
  <si>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</si>
  <si>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</si>
  <si>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</si>
  <si>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</si>
  <si>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</si>
  <si>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</si>
  <si>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</si>
  <si>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</si>
  <si>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</si>
  <si>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</si>
  <si>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</si>
  <si>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</si>
  <si>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</si>
  <si>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</si>
  <si>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</si>
  <si>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</si>
  <si>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</si>
  <si>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</si>
  <si>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</si>
  <si>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</si>
  <si>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</si>
  <si>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</si>
  <si>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</si>
  <si>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</si>
  <si>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</si>
  <si>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</si>
  <si>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</si>
  <si>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</si>
  <si>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</si>
  <si>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</si>
  <si>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</si>
  <si>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</si>
  <si>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</si>
  <si>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</si>
  <si>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</si>
  <si>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</si>
  <si>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</si>
  <si>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</si>
  <si>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</si>
  <si>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</si>
  <si>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</si>
  <si>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</si>
  <si>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</si>
  <si>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</si>
  <si>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</si>
  <si>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</si>
  <si>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</si>
  <si>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</si>
  <si>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</si>
  <si>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</si>
  <si>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</si>
  <si>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</si>
  <si>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</si>
  <si>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</si>
  <si>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</si>
  <si>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</si>
  <si>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</si>
  <si>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</si>
  <si>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</si>
  <si>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</si>
  <si>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</si>
  <si>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</si>
  <si>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</si>
  <si>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</si>
  <si>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</si>
  <si>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</si>
  <si>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</si>
  <si>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</si>
  <si>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</si>
  <si>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</si>
  <si>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</si>
  <si>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</si>
  <si>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</si>
  <si>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</si>
  <si>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</si>
  <si>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</si>
  <si>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</si>
  <si>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</si>
  <si>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</si>
  <si>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</si>
  <si>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</si>
  <si>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</si>
  <si>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</si>
  <si>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</si>
  <si>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</si>
  <si>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</si>
  <si>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</si>
  <si>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</si>
  <si>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</si>
  <si>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</si>
  <si>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</si>
  <si>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</si>
  <si>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</si>
  <si>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</si>
  <si>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</si>
  <si>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</si>
  <si>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</si>
  <si>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</si>
  <si>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</si>
  <si>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</si>
  <si>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</si>
  <si>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</si>
  <si>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</si>
  <si>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</si>
  <si>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</si>
  <si>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</si>
  <si>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</si>
  <si>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</si>
  <si>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</si>
  <si>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</si>
  <si>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</si>
  <si>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</si>
  <si>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</si>
  <si>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</si>
  <si>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</si>
  <si>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</si>
  <si>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</si>
  <si>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</si>
  <si>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</si>
  <si>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</si>
  <si>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</si>
  <si>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</si>
  <si>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</si>
  <si>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</si>
  <si>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</si>
  <si>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</si>
  <si>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</si>
  <si>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</si>
  <si>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</si>
  <si>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</si>
  <si>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</si>
  <si>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</si>
  <si>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</si>
  <si>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</si>
  <si>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</si>
  <si>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</si>
  <si>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</si>
  <si>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</si>
  <si>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</si>
  <si>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</si>
  <si>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</si>
  <si>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</si>
  <si>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</si>
  <si>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</si>
  <si>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</si>
  <si>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</si>
  <si>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</si>
  <si>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</si>
  <si>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</si>
  <si>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</si>
  <si>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</si>
  <si>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</si>
  <si>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</si>
  <si>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</si>
  <si>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</si>
  <si>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</si>
  <si>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</si>
  <si>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</si>
  <si>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</si>
  <si>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</si>
  <si>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</si>
  <si>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</si>
  <si>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</si>
  <si>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</si>
  <si>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</si>
  <si>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</si>
  <si>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</si>
  <si>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</si>
  <si>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</si>
  <si>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</si>
  <si>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</si>
  <si>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</si>
  <si>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</si>
  <si>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</si>
  <si>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</si>
  <si>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</si>
  <si>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</si>
  <si>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</si>
  <si>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</si>
  <si>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</si>
  <si>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</si>
  <si>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</si>
  <si>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</si>
  <si>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</si>
  <si>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</si>
  <si>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</si>
  <si>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</si>
  <si>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</si>
  <si>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</si>
  <si>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</si>
  <si>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</si>
  <si>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</si>
  <si>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</si>
  <si>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</si>
  <si>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</si>
  <si>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</si>
  <si>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</si>
  <si>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</si>
  <si>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</si>
  <si>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</si>
  <si>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</si>
  <si>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</si>
  <si>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</si>
  <si>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</si>
  <si>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</si>
  <si>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</si>
  <si>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</si>
  <si>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</si>
  <si>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</si>
  <si>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</si>
  <si>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</si>
  <si>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</si>
  <si>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</si>
  <si>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</si>
  <si>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</si>
  <si>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</si>
  <si>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</si>
  <si>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</si>
  <si>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</si>
  <si>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</si>
  <si>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</si>
  <si>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</si>
  <si>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</si>
  <si>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</si>
  <si>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</si>
  <si>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</si>
  <si>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</si>
  <si>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</si>
  <si>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</si>
  <si>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</si>
  <si>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</si>
  <si>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</si>
  <si>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</si>
  <si>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</si>
  <si>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</si>
  <si>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</si>
  <si>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</si>
  <si>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</si>
  <si>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</si>
  <si>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</si>
  <si>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</si>
  <si>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</si>
  <si>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</si>
  <si>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</si>
  <si>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</si>
  <si>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</si>
  <si>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</si>
  <si>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</si>
  <si>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</si>
  <si>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</si>
  <si>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</si>
  <si>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</si>
  <si>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</si>
  <si>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</si>
  <si>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</si>
  <si>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</si>
  <si>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</si>
  <si>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</si>
  <si>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</si>
  <si>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</si>
  <si>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</si>
  <si>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</si>
  <si>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</si>
  <si>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</si>
  <si>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</si>
  <si>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</si>
  <si>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</si>
  <si>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</si>
  <si>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</si>
  <si>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</si>
  <si>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</si>
  <si>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</si>
  <si>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</si>
  <si>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</si>
  <si>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</si>
  <si>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</si>
  <si>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</si>
  <si>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</si>
  <si>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</si>
  <si>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</si>
  <si>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</si>
  <si>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</si>
  <si>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</si>
  <si>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</si>
  <si>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</si>
  <si>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</si>
  <si>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</si>
  <si>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</si>
  <si>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</si>
  <si>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</si>
  <si>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</si>
  <si>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</si>
  <si>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</si>
  <si>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</si>
  <si>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</si>
  <si>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</si>
  <si>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</si>
  <si>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</si>
  <si>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</si>
  <si>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</si>
  <si>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</si>
  <si>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</si>
  <si>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</si>
  <si>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</si>
  <si>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</si>
  <si>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</si>
  <si>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</si>
  <si>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</si>
  <si>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</si>
  <si>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</si>
  <si>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</si>
  <si>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</si>
  <si>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</si>
  <si>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</si>
  <si>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</si>
  <si>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</si>
  <si>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</si>
  <si>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</si>
  <si>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</si>
  <si>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</si>
  <si>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</si>
  <si>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</si>
  <si>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</si>
  <si>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</si>
  <si>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</si>
  <si>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</si>
  <si>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</si>
  <si>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</si>
  <si>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</si>
  <si>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</si>
  <si>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</si>
  <si>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</si>
  <si>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</si>
  <si>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</si>
  <si>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</si>
  <si>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</si>
  <si>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</si>
  <si>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</si>
  <si>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</si>
  <si>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</si>
  <si>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</si>
  <si>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</si>
  <si>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</si>
  <si>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</si>
  <si>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</si>
  <si>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</si>
  <si>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</si>
  <si>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</si>
  <si>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</si>
  <si>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</si>
  <si>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</si>
  <si>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</si>
  <si>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</si>
  <si>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</si>
  <si>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</si>
  <si>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</si>
  <si>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</si>
  <si>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</si>
  <si>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</si>
  <si>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</si>
  <si>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</si>
  <si>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</si>
  <si>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</si>
  <si>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</si>
  <si>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</si>
  <si>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</si>
  <si>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</si>
  <si>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</si>
  <si>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</si>
  <si>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</si>
  <si>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</si>
  <si>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</si>
  <si>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</si>
  <si>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</si>
  <si>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</si>
  <si>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</si>
  <si>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</si>
  <si>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</si>
  <si>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</si>
  <si>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</si>
  <si>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</si>
  <si>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</si>
  <si>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</si>
  <si>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</si>
  <si>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</si>
  <si>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</si>
  <si>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</si>
  <si>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</si>
  <si>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</si>
  <si>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</si>
  <si>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</si>
  <si>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</si>
  <si>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</si>
  <si>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</si>
  <si>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</si>
  <si>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</si>
  <si>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</si>
  <si>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</si>
  <si>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</si>
  <si>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</si>
  <si>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</si>
  <si>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</si>
  <si>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</si>
  <si>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</si>
  <si>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</si>
  <si>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</si>
  <si>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</si>
  <si>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</si>
  <si>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</si>
  <si>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</si>
  <si>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</si>
  <si>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</si>
  <si>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</si>
  <si>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</si>
  <si>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</si>
  <si>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</si>
  <si>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</si>
  <si>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</si>
  <si>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</si>
  <si>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</si>
  <si>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</si>
  <si>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</si>
  <si>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</si>
  <si>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</si>
  <si>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</si>
  <si>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</si>
  <si>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</si>
  <si>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</si>
  <si>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</si>
  <si>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</si>
  <si>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</si>
  <si>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</si>
  <si>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</si>
  <si>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</si>
  <si>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</si>
  <si>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</si>
  <si>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</si>
  <si>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</si>
  <si>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</si>
  <si>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</si>
  <si>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</si>
  <si>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</si>
  <si>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</si>
  <si>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</si>
  <si>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</si>
  <si>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</si>
  <si>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</si>
  <si>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</si>
  <si>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</si>
  <si>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</si>
  <si>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</si>
  <si>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</si>
  <si>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</si>
  <si>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</si>
  <si>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</si>
  <si>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</si>
  <si>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</si>
  <si>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</si>
  <si>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</si>
  <si>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</si>
  <si>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</si>
  <si>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</si>
  <si>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</si>
  <si>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</si>
  <si>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</si>
  <si>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</si>
  <si>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</si>
  <si>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</si>
  <si>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</si>
  <si>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</si>
  <si>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</si>
  <si>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</si>
  <si>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</si>
  <si>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</si>
  <si>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</si>
  <si>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</si>
  <si>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</si>
  <si>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</si>
  <si>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</si>
  <si>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</si>
  <si>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</si>
  <si>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</si>
  <si>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</si>
  <si>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</si>
  <si>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</si>
  <si>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</si>
  <si>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</si>
  <si>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</si>
  <si>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</si>
  <si>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</si>
  <si>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</si>
  <si>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</si>
  <si>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</si>
  <si>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</si>
  <si>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</si>
  <si>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</si>
  <si>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</si>
  <si>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</si>
  <si>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</si>
  <si>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</si>
  <si>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</si>
  <si>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</si>
  <si>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</si>
  <si>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</si>
  <si>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</si>
  <si>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</si>
  <si>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</si>
  <si>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</si>
  <si>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</si>
  <si>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</si>
  <si>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</si>
  <si>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</si>
  <si>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</si>
  <si>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</si>
  <si>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</si>
  <si>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</si>
  <si>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</si>
  <si>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</si>
  <si>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</si>
  <si>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</si>
  <si>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</si>
  <si>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</si>
  <si>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</si>
  <si>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</si>
  <si>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</si>
  <si>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</si>
  <si>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</si>
  <si>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</si>
  <si>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</si>
  <si>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</si>
  <si>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</si>
  <si>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</si>
  <si>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</si>
  <si>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</si>
  <si>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</si>
  <si>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</si>
  <si>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</si>
  <si>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</si>
  <si>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</si>
  <si>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</si>
  <si>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</si>
  <si>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</si>
  <si>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</si>
  <si>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</si>
  <si>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</si>
  <si>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</si>
  <si>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</si>
  <si>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</si>
  <si>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</si>
  <si>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</si>
  <si>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</si>
  <si>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</si>
  <si>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</si>
  <si>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</si>
  <si>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</si>
  <si>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</si>
  <si>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</si>
  <si>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</si>
  <si>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</si>
  <si>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</si>
  <si>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</si>
  <si>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</si>
  <si>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</si>
  <si>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</si>
  <si>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</si>
  <si>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</si>
  <si>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</si>
  <si>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</si>
  <si>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</si>
  <si>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</si>
  <si>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</si>
  <si>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</si>
  <si>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</si>
  <si>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</si>
  <si>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</si>
  <si>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</si>
  <si>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</si>
  <si>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</si>
  <si>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</si>
  <si>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</si>
  <si>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</si>
  <si>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</si>
  <si>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</si>
  <si>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</si>
  <si>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</si>
  <si>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</si>
  <si>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</si>
  <si>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</si>
  <si>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</si>
  <si>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</si>
  <si>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</si>
  <si>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</si>
  <si>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</si>
  <si>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</si>
  <si>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</si>
  <si>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</si>
  <si>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</si>
  <si>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</si>
  <si>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</si>
  <si>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</si>
  <si>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</si>
  <si>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</si>
  <si>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</si>
  <si>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</si>
  <si>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</si>
  <si>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</si>
  <si>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</si>
  <si>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</si>
  <si>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</si>
  <si>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</si>
  <si>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</si>
  <si>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</si>
  <si>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</si>
  <si>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</si>
  <si>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</si>
  <si>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</si>
  <si>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</si>
  <si>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</si>
  <si>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</si>
  <si>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</si>
  <si>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</si>
  <si>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</si>
  <si>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</si>
  <si>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</si>
  <si>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</si>
  <si>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</si>
  <si>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</si>
  <si>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</si>
  <si>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</si>
  <si>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</si>
  <si>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</si>
  <si>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</si>
  <si>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</si>
  <si>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</si>
  <si>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</si>
  <si>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</si>
  <si>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</si>
  <si>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</si>
  <si>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</si>
  <si>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</si>
  <si>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</si>
  <si>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</si>
  <si>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</si>
  <si>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</si>
  <si>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</si>
  <si>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</si>
  <si>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</si>
  <si>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</si>
  <si>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</si>
  <si>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</si>
  <si>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</si>
  <si>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</si>
  <si>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</si>
  <si>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</si>
  <si>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</si>
  <si>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</si>
  <si>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</si>
  <si>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</si>
  <si>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</si>
  <si>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</si>
  <si>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</si>
  <si>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</si>
  <si>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</si>
  <si>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</si>
  <si>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</si>
  <si>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</si>
  <si>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</si>
  <si>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</si>
  <si>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</si>
  <si>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</si>
  <si>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</si>
  <si>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</si>
  <si>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</si>
  <si>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</si>
  <si>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</si>
  <si>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</si>
  <si>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</si>
  <si>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</si>
  <si>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</si>
  <si>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</si>
  <si>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</si>
  <si>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</si>
  <si>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</si>
  <si>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</si>
  <si>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</si>
  <si>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</si>
  <si>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</si>
  <si>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</si>
  <si>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</si>
  <si>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</si>
  <si>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</si>
  <si>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</si>
  <si>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</si>
  <si>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</si>
  <si>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</si>
  <si>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</si>
  <si>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</si>
  <si>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</si>
  <si>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</si>
  <si>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</si>
  <si>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</si>
  <si>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</si>
  <si>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</si>
  <si>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</si>
  <si>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</si>
  <si>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</si>
  <si>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</si>
  <si>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</si>
  <si>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</si>
  <si>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</si>
  <si>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</si>
  <si>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</si>
  <si>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</si>
  <si>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</si>
  <si>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</si>
  <si>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</si>
  <si>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</si>
  <si>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</si>
  <si>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</si>
  <si>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</si>
  <si>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</si>
  <si>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</si>
  <si>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</si>
  <si>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</si>
  <si>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</si>
  <si>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</si>
  <si>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</si>
  <si>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</si>
  <si>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</si>
  <si>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</si>
  <si>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</si>
  <si>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</si>
  <si>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</si>
  <si>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</si>
  <si>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</si>
  <si>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</si>
  <si>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</si>
  <si>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</si>
  <si>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</si>
  <si>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</si>
  <si>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</si>
  <si>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</si>
  <si>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</si>
  <si>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</si>
  <si>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</si>
  <si>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</si>
  <si>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</si>
  <si>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</si>
  <si>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</si>
  <si>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</si>
  <si>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</si>
  <si>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</si>
  <si>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</si>
  <si>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</si>
  <si>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</si>
  <si>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</si>
  <si>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</si>
  <si>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</si>
  <si>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</si>
  <si>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</si>
  <si>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</si>
  <si>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</si>
  <si>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</si>
  <si>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</si>
  <si>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</si>
  <si>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</si>
  <si>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</si>
  <si>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</si>
  <si>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</si>
  <si>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</si>
  <si>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</si>
  <si>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</si>
  <si>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</si>
  <si>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</si>
  <si>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</si>
  <si>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</si>
  <si>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</si>
  <si>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</si>
  <si>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</si>
  <si>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</si>
  <si>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</si>
  <si>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</si>
  <si>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</si>
  <si>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</si>
  <si>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</si>
  <si>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</si>
  <si>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</si>
  <si>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</si>
  <si>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</si>
  <si>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</si>
  <si>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</si>
  <si>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</si>
  <si>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</si>
  <si>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</si>
  <si>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</si>
  <si>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</si>
  <si>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</si>
  <si>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</si>
  <si>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</si>
  <si>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</si>
  <si>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</si>
  <si>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</si>
  <si>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</si>
  <si>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</si>
  <si>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</si>
  <si>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</si>
  <si>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</si>
  <si>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</si>
  <si>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</si>
  <si>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</si>
  <si>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</si>
  <si>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</si>
  <si>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</si>
  <si>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</si>
  <si>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</si>
  <si>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</si>
  <si>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</si>
  <si>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</si>
  <si>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</si>
  <si>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</si>
  <si>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</si>
  <si>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</si>
  <si>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Nykredit Realkredit A/S</t>
  </si>
  <si>
    <t>Investor Relations (nykredit.com)</t>
  </si>
  <si>
    <t>Y</t>
  </si>
  <si>
    <t>Nykredit Realkredit A/S :: Covered Bond Label</t>
  </si>
  <si>
    <t xml:space="preserve">No </t>
  </si>
  <si>
    <t>kapitalcenter</t>
  </si>
  <si>
    <t>field_number</t>
  </si>
  <si>
    <t>kolonne1</t>
  </si>
  <si>
    <t>D</t>
  </si>
  <si>
    <t>E</t>
  </si>
  <si>
    <t>G</t>
  </si>
  <si>
    <t>H</t>
  </si>
  <si>
    <t>I</t>
  </si>
  <si>
    <t>Residual</t>
  </si>
  <si>
    <t>kolonne2</t>
  </si>
  <si>
    <t>kolonne3</t>
  </si>
  <si>
    <t>by_variable</t>
  </si>
  <si>
    <t>vaerdi</t>
  </si>
  <si>
    <t>M5.8</t>
  </si>
  <si>
    <t>Eastern Jutland (Region Midtjylland)</t>
  </si>
  <si>
    <t>Greater Copenhagen area (Region Hovedstaden)</t>
  </si>
  <si>
    <t>Northern Jutland (Region Nordjylland)</t>
  </si>
  <si>
    <t>Remaining Zealand &amp; Bornholm (Region Sjælland)</t>
  </si>
  <si>
    <t>Southern Jutland &amp; Funen (Region Syddanmark)</t>
  </si>
  <si>
    <t>M5.4</t>
  </si>
  <si>
    <t>Outside Denmark</t>
  </si>
  <si>
    <t>M5.2</t>
  </si>
  <si>
    <t>M5.6</t>
  </si>
  <si>
    <t>M5.7</t>
  </si>
  <si>
    <t>M5.10</t>
  </si>
  <si>
    <t>M5.1</t>
  </si>
  <si>
    <t>M5.5</t>
  </si>
  <si>
    <t>M5.9</t>
  </si>
  <si>
    <t>M5.3</t>
  </si>
  <si>
    <t>M5a.4</t>
  </si>
  <si>
    <t>GRØNLAND</t>
  </si>
  <si>
    <t>M5a.6</t>
  </si>
  <si>
    <t>Storbritannien</t>
  </si>
  <si>
    <t>Sverige</t>
  </si>
  <si>
    <t>M5a.1</t>
  </si>
  <si>
    <t>Frankrig</t>
  </si>
  <si>
    <t>Spanien</t>
  </si>
  <si>
    <t>Tyskland</t>
  </si>
  <si>
    <t>M5a.5</t>
  </si>
  <si>
    <t>M5a.7</t>
  </si>
  <si>
    <t>M5a.10</t>
  </si>
  <si>
    <t>M5a.8</t>
  </si>
  <si>
    <t>M5a.2</t>
  </si>
  <si>
    <t>M5a.9</t>
  </si>
  <si>
    <t>G2.4.2</t>
  </si>
  <si>
    <t>Annuity</t>
  </si>
  <si>
    <t>G2.4.1</t>
  </si>
  <si>
    <t>Bullet</t>
  </si>
  <si>
    <t>G2.3.7</t>
  </si>
  <si>
    <t>Maturity of issued CBs</t>
  </si>
  <si>
    <t>G2.3.8</t>
  </si>
  <si>
    <t>G2.3.4</t>
  </si>
  <si>
    <t>G2.3.5</t>
  </si>
  <si>
    <t>G2.3.6</t>
  </si>
  <si>
    <t>G2.3.2</t>
  </si>
  <si>
    <t>G2.3.3</t>
  </si>
  <si>
    <t>M2</t>
  </si>
  <si>
    <t>M1</t>
  </si>
  <si>
    <t>Cooperative Housing</t>
  </si>
  <si>
    <t>Holiday houses</t>
  </si>
  <si>
    <t>Manufacturing and Manual Industries</t>
  </si>
  <si>
    <t>Office and Business</t>
  </si>
  <si>
    <t>Owner-occupied homes</t>
  </si>
  <si>
    <t>Private rental</t>
  </si>
  <si>
    <t>Social and cultural purposes</t>
  </si>
  <si>
    <t>Subsidised Housing</t>
  </si>
  <si>
    <t>M3</t>
  </si>
  <si>
    <t>Mellem 2 og 5 mio</t>
  </si>
  <si>
    <t>Mellem 20 og 50 mio</t>
  </si>
  <si>
    <t>Mellem 5 og 20 mio</t>
  </si>
  <si>
    <t>Mellem 50 og 100 mio</t>
  </si>
  <si>
    <t>Over 100 mio</t>
  </si>
  <si>
    <t>Under 2 mio</t>
  </si>
  <si>
    <t>M4a.8</t>
  </si>
  <si>
    <t>0 - 19,9</t>
  </si>
  <si>
    <t>20 - 39,9</t>
  </si>
  <si>
    <t>40 - 59,9</t>
  </si>
  <si>
    <t>60 - 69,9</t>
  </si>
  <si>
    <t>70 - 79,9</t>
  </si>
  <si>
    <t>80 - 84,9</t>
  </si>
  <si>
    <t>85 - 89,9</t>
  </si>
  <si>
    <t>90 - 94,9</t>
  </si>
  <si>
    <t>95 - 100</t>
  </si>
  <si>
    <t>100 &lt;</t>
  </si>
  <si>
    <t>M4a.4</t>
  </si>
  <si>
    <t>M4a.2</t>
  </si>
  <si>
    <t>M4a.6</t>
  </si>
  <si>
    <t>M4a.7</t>
  </si>
  <si>
    <t>M4a.10</t>
  </si>
  <si>
    <t>M4a.1</t>
  </si>
  <si>
    <t>M4a.5</t>
  </si>
  <si>
    <t>M4a.9</t>
  </si>
  <si>
    <t>M4a.3</t>
  </si>
  <si>
    <t>M4c.8</t>
  </si>
  <si>
    <t>M4c.4</t>
  </si>
  <si>
    <t>M4c.2</t>
  </si>
  <si>
    <t>M4c.6</t>
  </si>
  <si>
    <t>M4c.7</t>
  </si>
  <si>
    <t>M4c.10</t>
  </si>
  <si>
    <t>M4c.1</t>
  </si>
  <si>
    <t>M4c.5</t>
  </si>
  <si>
    <t>M4c.9</t>
  </si>
  <si>
    <t>M4c.3</t>
  </si>
  <si>
    <t>Avg. LTV</t>
  </si>
  <si>
    <t>M4c</t>
  </si>
  <si>
    <t>M6.3.1</t>
  </si>
  <si>
    <t>M6.4.1</t>
  </si>
  <si>
    <t>M6.4.2</t>
  </si>
  <si>
    <t>M7.2</t>
  </si>
  <si>
    <t>M7.3.1</t>
  </si>
  <si>
    <t>M7.4.1</t>
  </si>
  <si>
    <t>M7.4.2</t>
  </si>
  <si>
    <t>M6.2</t>
  </si>
  <si>
    <t>M6.3.2</t>
  </si>
  <si>
    <t>M6.3.3</t>
  </si>
  <si>
    <t>M7.3.2</t>
  </si>
  <si>
    <t>M7.3.3</t>
  </si>
  <si>
    <t>M6.3.4</t>
  </si>
  <si>
    <t>M7.3.4</t>
  </si>
  <si>
    <t>M7.1</t>
  </si>
  <si>
    <t>M9.5</t>
  </si>
  <si>
    <t>M9.2</t>
  </si>
  <si>
    <t>M9.3</t>
  </si>
  <si>
    <t>M9.4</t>
  </si>
  <si>
    <t>M9.1</t>
  </si>
  <si>
    <t>M10.1</t>
  </si>
  <si>
    <t>M10.2</t>
  </si>
  <si>
    <t>M10.3</t>
  </si>
  <si>
    <t>M10.4</t>
  </si>
  <si>
    <t>M10.5</t>
  </si>
  <si>
    <t>M10.6</t>
  </si>
  <si>
    <t>M11b.1</t>
  </si>
  <si>
    <t>M11b.2</t>
  </si>
  <si>
    <t>M11b.3</t>
  </si>
  <si>
    <t>M11b.4</t>
  </si>
  <si>
    <t>M11b.5</t>
  </si>
  <si>
    <t>M11b.6</t>
  </si>
  <si>
    <t>o/w Index loans</t>
  </si>
  <si>
    <t>o/w Adjustable Rate Mortgages</t>
  </si>
  <si>
    <t>o/w Money market based loans</t>
  </si>
  <si>
    <t xml:space="preserve">o/w Non capped floaters </t>
  </si>
  <si>
    <t>DKK 0 - 2m</t>
  </si>
  <si>
    <t>DKK 2 - 5m</t>
  </si>
  <si>
    <t>DKK 5 - 20m</t>
  </si>
  <si>
    <t>DKK 20 - 50m</t>
  </si>
  <si>
    <t>DKK 50 - 100m</t>
  </si>
  <si>
    <t>&gt; DKK 100m</t>
  </si>
  <si>
    <t>o/w Cooperative Housing</t>
  </si>
  <si>
    <t xml:space="preserve">A </t>
  </si>
  <si>
    <t>B</t>
  </si>
  <si>
    <t>C</t>
  </si>
  <si>
    <t>F</t>
  </si>
  <si>
    <t xml:space="preserve">G </t>
  </si>
  <si>
    <t>Estimate A</t>
  </si>
  <si>
    <t>Estimate B</t>
  </si>
  <si>
    <t>Estimate C</t>
  </si>
  <si>
    <t>Estimate D</t>
  </si>
  <si>
    <t>Estimate E</t>
  </si>
  <si>
    <t>Estimate F</t>
  </si>
  <si>
    <t>Estimate G</t>
  </si>
  <si>
    <t>&lt;=52.5 + 1,650/M^2</t>
  </si>
  <si>
    <t xml:space="preserve"> &lt;=70 + 2,200/M^2</t>
  </si>
  <si>
    <t>&lt;=110 + 3,200/M^2</t>
  </si>
  <si>
    <t>&lt;=150 + 4,200/M^2</t>
  </si>
  <si>
    <t>&lt;=190 + 5,200/M^2</t>
  </si>
  <si>
    <t>&lt;=240 + 6,500/M^2</t>
  </si>
  <si>
    <t>&gt;240 + 6,500/M^2</t>
  </si>
  <si>
    <t>Estimate:  &lt;=52.5 + 1,650/M^2</t>
  </si>
  <si>
    <t>Estimate: &lt;=70 + 2,200/M^2</t>
  </si>
  <si>
    <t>Estimate:  &lt;=110 + 3,200/M^2</t>
  </si>
  <si>
    <t>Estimate:  &lt;=150 + 4,200/M^2</t>
  </si>
  <si>
    <t>Estimate:  &lt;=190 + 5,200/M^2</t>
  </si>
  <si>
    <t>Estimate:  &lt;=240 + 6,500/M^2</t>
  </si>
  <si>
    <t>Estimate: &gt;240 + 6,500/M^2</t>
  </si>
  <si>
    <r>
      <rPr>
        <b/>
        <sz val="9"/>
        <rFont val="Aptos Narrow"/>
        <family val="2"/>
        <scheme val="minor"/>
      </rPr>
      <t xml:space="preserve">Index Loans: </t>
    </r>
    <r>
      <rPr>
        <sz val="9"/>
        <rFont val="Aptos Narrow"/>
        <family val="2"/>
        <scheme val="minor"/>
      </rPr>
      <t xml:space="preserve">
These are loans where instalments and outstanding debt are adjusted with the development of an index which typically reflects trends in consumer prices. The loan type was introduced in Denmark in 1982. All Danish index loans have index semi-annual payment dates (January 1st and July 1st). Index loans are offered as cash loans. The maturity depends on the loan type. Especially the maturity for subsidized housing depends on the size of the future inflation rate. 
</t>
    </r>
    <r>
      <rPr>
        <b/>
        <sz val="9"/>
        <rFont val="Aptos Narrow"/>
        <family val="2"/>
        <scheme val="minor"/>
      </rPr>
      <t>Fixed-rate loans:</t>
    </r>
    <r>
      <rPr>
        <sz val="9"/>
        <rFont val="Aptos Narrow"/>
        <family val="2"/>
        <scheme val="minor"/>
      </rPr>
      <t xml:space="preserve">
  The long-term – typically 30-year – fixed-rate, callable loan is considered the most traditional mortgage loan. With this loan, the borrower knows in advance the fixed repayments throughout the term of the loan. The long-term fixed-rate mortgage loan has a prepayment option which may be exercised in two ways, i.e. the borrowers may prepay their outstanding debt at a price of 100 (par) or the  borrowers may purchase the underlying bonds in the financial markets and deliver them to the mortgage bank. This loan type is also offered with interest-only periods. 
</t>
    </r>
    <r>
      <rPr>
        <b/>
        <sz val="9"/>
        <rFont val="Aptos Narrow"/>
        <family val="2"/>
        <scheme val="minor"/>
      </rPr>
      <t xml:space="preserve">Adjustable Rate Mortgages: </t>
    </r>
    <r>
      <rPr>
        <sz val="9"/>
        <rFont val="Aptos Narrow"/>
        <family val="2"/>
        <scheme val="minor"/>
      </rPr>
      <t xml:space="preserve">
Adjustable-rate mortgages (ARMs) were introduced in 1996 and the main advantage of ARMs is that interest rates are generally lower than those of fixed-rate loans when raised. The interest rate is generally reset at a frequency of 1, 3, 5 or 10 years and the underlying bonds are replaced by new bonds. The yield of the new bonds determines the loan rate for the period until the next interest rate reset. The lower initial loan rate should therefore be weighed against the risk that it will increase during the loan term. An ARM may be prepaid at a price of 100 in connection with each interest rate reset. Alternatively, the borrower may prepay the loan by purchasing the bonds on market terms – as with all mortgage loans. This loan type is also offered with interest-only periods.
</t>
    </r>
    <r>
      <rPr>
        <b/>
        <sz val="9"/>
        <rFont val="Aptos Narrow"/>
        <family val="2"/>
        <scheme val="minor"/>
      </rPr>
      <t xml:space="preserve">Money market based loans: </t>
    </r>
    <r>
      <rPr>
        <sz val="9"/>
        <rFont val="Aptos Narrow"/>
        <family val="2"/>
        <scheme val="minor"/>
      </rPr>
      <t xml:space="preserve">
The loan rate changes at generally three or six months. In addition, this loan type differs from ARMs as this interest rate depends on a reference rate, ie an interest rate determined in another market. The reference rate of DKK-denominated loans is CIBOR (Copenhagen Interbank Offered Rate) or CITA (Copenhagen Interbank Tomorrow/Next Average ), an interest rate which is quoted daily by NASDAQ.  This loan type is also offered with interest-only periods. 
</t>
    </r>
    <r>
      <rPr>
        <b/>
        <sz val="9"/>
        <rFont val="Aptos Narrow"/>
        <family val="2"/>
        <scheme val="minor"/>
      </rPr>
      <t>Non Capped floaters:</t>
    </r>
    <r>
      <rPr>
        <sz val="9"/>
        <rFont val="Aptos Narrow"/>
        <family val="2"/>
        <scheme val="minor"/>
      </rPr>
      <t xml:space="preserve">
These are loans where the rate changes at generally three or six months. The reference rate of DKK-denominated loans is CIBOR (Copenhagen Interbank Offered Rate) or CITA (Copenhagen Interbank Tomorrow/Next Average ), an interest rate which is quoted daily by OMX NASDAQ 
Capped floaters:  It is possible to get a loan with a floating interest rate which cannot exceed a certain level (cap). In this way, the borrower hedges against major interest rate increases. If a loan has a cap of 6%, then the interest rate can never be higher than 6%. The loan rate will track Cibor (or Euribor / Cita), as long as it does not exceed 6%. A floating-rate loan may be prepaid in two ways: either at an agreed price – typically 100 or 105 – or the borrower may buy the underlying bonds at market price. 
</t>
    </r>
    <r>
      <rPr>
        <b/>
        <sz val="9"/>
        <rFont val="Aptos Narrow"/>
        <family val="2"/>
        <scheme val="minor"/>
      </rPr>
      <t xml:space="preserve">Other: </t>
    </r>
    <r>
      <rPr>
        <sz val="9"/>
        <rFont val="Aptos Narrow"/>
        <family val="2"/>
        <scheme val="minor"/>
      </rPr>
      <t xml:space="preserve">
Any other loan types, which not comply with the above mentioned. </t>
    </r>
  </si>
  <si>
    <t>Only contratual maturity is relevant and reported. Early repayments happens at borrowes discretion is among other thing depending on interest rate developments and cannot be anticipated by issuer.</t>
  </si>
  <si>
    <t>Base Prospectus 8 May 2024 (nykredit.com)</t>
  </si>
  <si>
    <t xml:space="preserve">LTV is reported continuously. The loans are distributed from the start LTV of the loan to the marginal LTV. This means that, if the loan is first rank, it is distributed proportionaly by bracket size from 0 to the marginal </t>
  </si>
  <si>
    <t xml:space="preserve">LTV is calculated as: (nominal outstanding mortgage debt at market value) divided by (current market value of the property) </t>
  </si>
  <si>
    <t>Minimum once per year for commercial properties. Minimum once every third year for owner occupied properties.</t>
  </si>
  <si>
    <t xml:space="preserve">The Danish FSA sets guidelines for the grouping of property in categories. Property type is determined by its primary use. </t>
  </si>
  <si>
    <t>Virtually all of Nykredit's mortgage loans are match funded.</t>
  </si>
  <si>
    <t>A loan is categorised as non-performing at the latest when the payment of instalments and/or interest is 90 days past due.</t>
  </si>
  <si>
    <t xml:space="preserve">Market Value. </t>
  </si>
  <si>
    <t>A and B label/estimate or equivalent labelled properties</t>
  </si>
  <si>
    <t>New properties are buildings constructed within the last 5 calender years</t>
  </si>
  <si>
    <t>ECBC National Label Transparency Template (NTT) for Danish issuers</t>
  </si>
  <si>
    <t>ECBC Label Template : Contents</t>
  </si>
  <si>
    <t>As of</t>
  </si>
  <si>
    <t>Specialised finance institutes</t>
  </si>
  <si>
    <t>General Issuer Detail</t>
  </si>
  <si>
    <t>A</t>
  </si>
  <si>
    <t>Cover Pool Information</t>
  </si>
  <si>
    <t>G1.1</t>
  </si>
  <si>
    <t xml:space="preserve">General cover pool information </t>
  </si>
  <si>
    <t>G2</t>
  </si>
  <si>
    <t>Outstanding CBs</t>
  </si>
  <si>
    <t>G2.1a-f</t>
  </si>
  <si>
    <t>Cover assets and maturity structure</t>
  </si>
  <si>
    <t>G2.2</t>
  </si>
  <si>
    <t>Interest and currency risk</t>
  </si>
  <si>
    <t>G3</t>
  </si>
  <si>
    <t>Legal ALM (balance principle) adherence</t>
  </si>
  <si>
    <t>G4</t>
  </si>
  <si>
    <t>Additional characteristics of ALM business model for issued CBs</t>
  </si>
  <si>
    <t>M1/B1</t>
  </si>
  <si>
    <t>Number of loans by property category</t>
  </si>
  <si>
    <t>M2/B2</t>
  </si>
  <si>
    <t>Lending by property category, DKKm</t>
  </si>
  <si>
    <t>M3/B3</t>
  </si>
  <si>
    <t>Lending, by loan size, DKKm</t>
  </si>
  <si>
    <t>M4a/B4a</t>
  </si>
  <si>
    <t>Lending, by-loan to-value (LTV), current property value, DKKm</t>
  </si>
  <si>
    <t>M4b/B4b</t>
  </si>
  <si>
    <t>Lending, by-loan to-value (LTV), current property value, Per cent</t>
  </si>
  <si>
    <t>M4c/B4c</t>
  </si>
  <si>
    <t>Lending, by-loan to-value (LTV), current property value, DKKm ("Sidste krone")</t>
  </si>
  <si>
    <t>M4d/B4d</t>
  </si>
  <si>
    <t>Lending, by-loan to-value (LTV), current property value, Per cent ("Sidste krone")</t>
  </si>
  <si>
    <t>M5/B5</t>
  </si>
  <si>
    <t>Lending by region, DKKm</t>
  </si>
  <si>
    <t>M6/B6</t>
  </si>
  <si>
    <t>Lending by loan type - IO Loans, DKKm</t>
  </si>
  <si>
    <t>M7/B7</t>
  </si>
  <si>
    <t>Lending by loan type - Repayment Loans / Amortizing Loans, DKKm</t>
  </si>
  <si>
    <t>M8/B8</t>
  </si>
  <si>
    <t>Lending by loan type - All loans, DKKm</t>
  </si>
  <si>
    <t>M9/B9</t>
  </si>
  <si>
    <t>Lending by Seasoning, DKKm (Seasoning defined by duration of customer relationship)</t>
  </si>
  <si>
    <t>M10/B10</t>
  </si>
  <si>
    <t>Lending by remaining maturity, DKKm</t>
  </si>
  <si>
    <t>M11/B11</t>
  </si>
  <si>
    <t>90 day Non-performing loans by property type, as percentage of instalments payments, %</t>
  </si>
  <si>
    <t>M11a/B11a</t>
  </si>
  <si>
    <t>90 day Non-performing loans by property type, as percentage of lending, %</t>
  </si>
  <si>
    <t>M11b/B11b</t>
  </si>
  <si>
    <t>90 day Non-performing loans by property type, as percentage of lending, by continous LTV bracket, %</t>
  </si>
  <si>
    <t>M12/B12</t>
  </si>
  <si>
    <t>Realised losses (DKKm)</t>
  </si>
  <si>
    <t>M12a/B12a</t>
  </si>
  <si>
    <t>Realised losses (%)</t>
  </si>
  <si>
    <t>Ship finance institutes</t>
  </si>
  <si>
    <t>G1-G4</t>
  </si>
  <si>
    <t>Cover pool information</t>
  </si>
  <si>
    <t>S1-S3</t>
  </si>
  <si>
    <t>Lending</t>
  </si>
  <si>
    <t>S4</t>
  </si>
  <si>
    <t>LTV</t>
  </si>
  <si>
    <t>S5</t>
  </si>
  <si>
    <t>Lending by region and ship type</t>
  </si>
  <si>
    <t>S6-S8</t>
  </si>
  <si>
    <t>Lending by ship type</t>
  </si>
  <si>
    <t>S9-13</t>
  </si>
  <si>
    <t>Lending (Classification Societies, Size of Ships, NPL definition)</t>
  </si>
  <si>
    <t>Key Concepts</t>
  </si>
  <si>
    <t>X1</t>
  </si>
  <si>
    <t>Key Concepts Explanation</t>
  </si>
  <si>
    <t>X2</t>
  </si>
  <si>
    <t>X3</t>
  </si>
  <si>
    <t>General explanation</t>
  </si>
  <si>
    <t xml:space="preserve">Table A.    General Issuer Detail </t>
  </si>
  <si>
    <t xml:space="preserve">Key information regarding issuers' balance sheet </t>
  </si>
  <si>
    <t>(DKKm – except Tier 1 and Solvency ratio)</t>
  </si>
  <si>
    <t>Total Balance Sheet Assets</t>
  </si>
  <si>
    <t>Total Customer Loans(fair value)</t>
  </si>
  <si>
    <t>of which: Used/registered for covered bond collateral pool</t>
  </si>
  <si>
    <t>Tier 1 Ratio (%)</t>
  </si>
  <si>
    <t>Solvency Ratio (%)</t>
  </si>
  <si>
    <t>Outstanding Covered Bonds (fair value)</t>
  </si>
  <si>
    <t>Outstanding Senior Unsecured Liabilities</t>
  </si>
  <si>
    <t>Senior Secured Bonds</t>
  </si>
  <si>
    <t xml:space="preserve">Guarantees (e.g. provided by states, municipals, banks) </t>
  </si>
  <si>
    <t>Net loan losses (Net loan losses and net loan loss provisions)</t>
  </si>
  <si>
    <t>Value of acquired properties / ships (temporary possessions, end quarter)</t>
  </si>
  <si>
    <t>Customer loans (mortgage) (DKKbn)</t>
  </si>
  <si>
    <t>Total customer loans (market value)</t>
  </si>
  <si>
    <t xml:space="preserve">Composition by </t>
  </si>
  <si>
    <t>Maturity</t>
  </si>
  <si>
    <t>-       0 &lt;= 1 year</t>
  </si>
  <si>
    <t>-       &lt; 1 &lt;= 5 years</t>
  </si>
  <si>
    <t>-       over 5 years</t>
  </si>
  <si>
    <t>Currency</t>
  </si>
  <si>
    <t>-       DKK</t>
  </si>
  <si>
    <t>-       EUR</t>
  </si>
  <si>
    <t>-       USD</t>
  </si>
  <si>
    <t>-       Other</t>
  </si>
  <si>
    <t>customer type</t>
  </si>
  <si>
    <t>-        Residential (owner-occ., private rental, corporate housing, holiday houses)</t>
  </si>
  <si>
    <t>-        Commercial (office and business, industry, agriculture, manufacture, social and cultural, ships)</t>
  </si>
  <si>
    <t>-       Subsidised</t>
  </si>
  <si>
    <t>eligibility as covered bond collateral</t>
  </si>
  <si>
    <t>Non-performing loans (See definition in table X1)</t>
  </si>
  <si>
    <t>Loan loss provisions (sum of total individual and group wise loss provisions, end of quarter)</t>
  </si>
  <si>
    <t>To Contents</t>
  </si>
  <si>
    <r>
      <t>Table G1.1 – General cover pool information</t>
    </r>
    <r>
      <rPr>
        <b/>
        <sz val="12"/>
        <color theme="1"/>
        <rFont val="Aptos Narrow"/>
        <family val="2"/>
        <scheme val="minor"/>
      </rPr>
      <t xml:space="preserve"> </t>
    </r>
  </si>
  <si>
    <t>DKKm / Percentage of nominal outstanding CBs</t>
  </si>
  <si>
    <t>Nominal cover pool (total value)</t>
  </si>
  <si>
    <t>Transmission or liquidation proceeds to CB holders (for redemption of CBs maturing 0-1 day)</t>
  </si>
  <si>
    <t>Overcollateralisation</t>
  </si>
  <si>
    <t>Overcollateralisation ratio</t>
  </si>
  <si>
    <t>Mandatory (percentage of risk weigted assets,general, by law)</t>
  </si>
  <si>
    <t>Nominal value of outstanding CBs</t>
  </si>
  <si>
    <t>– hereof  amount maturing 0-1 day</t>
  </si>
  <si>
    <t>Proceeds from senior secured debt</t>
  </si>
  <si>
    <t>Proceeds from senior unsecured debt</t>
  </si>
  <si>
    <t>Tier 2 capital</t>
  </si>
  <si>
    <t>G1.1.1</t>
  </si>
  <si>
    <t>Additional tier 1 capital (e.g. hybrid core capital)</t>
  </si>
  <si>
    <t>G1.1.2</t>
  </si>
  <si>
    <t>Core tier 1 capital invested in gilt-edged securities</t>
  </si>
  <si>
    <t>Total  capital coverage (rating compliant capital)</t>
  </si>
  <si>
    <t>Loan loss provisions (cover pool level - shown i Table A on issuer level) - Optional</t>
  </si>
  <si>
    <t>N/A</t>
  </si>
  <si>
    <t>Table G2 – Outstanding CBs</t>
  </si>
  <si>
    <t>Fair value of outstanding CBs (marked value)</t>
  </si>
  <si>
    <t>0-1 day</t>
  </si>
  <si>
    <t>1 day – &lt; 1 year</t>
  </si>
  <si>
    <t>G2.3.1</t>
  </si>
  <si>
    <t>1 year</t>
  </si>
  <si>
    <r>
      <t xml:space="preserve">&gt; 1 and </t>
    </r>
    <r>
      <rPr>
        <sz val="11"/>
        <rFont val="Calibri"/>
        <family val="2"/>
      </rPr>
      <t>≤ 2 years</t>
    </r>
  </si>
  <si>
    <r>
      <t xml:space="preserve">&gt; 2 and </t>
    </r>
    <r>
      <rPr>
        <sz val="11"/>
        <rFont val="Calibri"/>
        <family val="2"/>
      </rPr>
      <t>≤ 3 years</t>
    </r>
  </si>
  <si>
    <r>
      <t xml:space="preserve">&gt; 3 and </t>
    </r>
    <r>
      <rPr>
        <sz val="11"/>
        <rFont val="Calibri"/>
        <family val="2"/>
      </rPr>
      <t>≤ 4 years</t>
    </r>
  </si>
  <si>
    <r>
      <t xml:space="preserve">&gt; 4 and </t>
    </r>
    <r>
      <rPr>
        <sz val="11"/>
        <rFont val="Calibri"/>
        <family val="2"/>
      </rPr>
      <t>≤ 5 years</t>
    </r>
  </si>
  <si>
    <t>5-10 years</t>
  </si>
  <si>
    <t>10-20 years</t>
  </si>
  <si>
    <t>&gt;  20 years</t>
  </si>
  <si>
    <t>Amortisation profile of issued CBs</t>
  </si>
  <si>
    <t>Serial</t>
  </si>
  <si>
    <t>Interest rate profile of issued CBs</t>
  </si>
  <si>
    <t>Fixed rate (Fixed rate constant for more than 1 year)</t>
  </si>
  <si>
    <t>Floating rate ( Floating rate constant for less than 1 year)</t>
  </si>
  <si>
    <t>Capped floating rate</t>
  </si>
  <si>
    <t>Currency denomination profile of issued CBs</t>
  </si>
  <si>
    <t>UCITS compliant</t>
  </si>
  <si>
    <t>CRD compliant</t>
  </si>
  <si>
    <t>Eligible for central bank repo</t>
  </si>
  <si>
    <t>Rating</t>
  </si>
  <si>
    <t>Moody’s</t>
  </si>
  <si>
    <t>S&amp;P</t>
  </si>
  <si>
    <t>AAA</t>
  </si>
  <si>
    <t>Fitch</t>
  </si>
  <si>
    <t>Table G2.1a-f – Cover assets and maturity structure</t>
  </si>
  <si>
    <t xml:space="preserve">Table G2.1a - Assets other than the loan portfolio in the cover pool  </t>
  </si>
  <si>
    <t>Rating/maturity</t>
  </si>
  <si>
    <t>AA+</t>
  </si>
  <si>
    <t>AA</t>
  </si>
  <si>
    <t xml:space="preserve">AA- </t>
  </si>
  <si>
    <t>A+</t>
  </si>
  <si>
    <t xml:space="preserve">A- </t>
  </si>
  <si>
    <t>etc.</t>
  </si>
  <si>
    <t>Not rated</t>
  </si>
  <si>
    <t>Gilt-edged secutities / rating compliant capital</t>
  </si>
  <si>
    <t>G2.1a.1</t>
  </si>
  <si>
    <r>
      <t>0-</t>
    </r>
    <r>
      <rPr>
        <u/>
        <sz val="11"/>
        <color theme="1"/>
        <rFont val="Aptos Narrow"/>
        <family val="2"/>
        <scheme val="minor"/>
      </rPr>
      <t>&lt;</t>
    </r>
    <r>
      <rPr>
        <sz val="11"/>
        <color theme="1"/>
        <rFont val="Aptos Narrow"/>
        <family val="2"/>
        <scheme val="minor"/>
      </rPr>
      <t>1 year</t>
    </r>
  </si>
  <si>
    <t>G2.1a.2</t>
  </si>
  <si>
    <r>
      <t xml:space="preserve">&gt;1- </t>
    </r>
    <r>
      <rPr>
        <u/>
        <sz val="11"/>
        <color theme="1"/>
        <rFont val="Aptos Narrow"/>
        <family val="2"/>
        <scheme val="minor"/>
      </rPr>
      <t xml:space="preserve">&lt; </t>
    </r>
    <r>
      <rPr>
        <sz val="11"/>
        <color theme="1"/>
        <rFont val="Aptos Narrow"/>
        <family val="2"/>
        <scheme val="minor"/>
      </rPr>
      <t>5 years</t>
    </r>
  </si>
  <si>
    <t>G2.1a.3</t>
  </si>
  <si>
    <t>&gt; 5  years</t>
  </si>
  <si>
    <t xml:space="preserve">Table G2.1b - Assets other than the loan portfolio in the cover pool  </t>
  </si>
  <si>
    <t>Rating/type of cover asset</t>
  </si>
  <si>
    <t>G2.1b.1</t>
  </si>
  <si>
    <t>Exposures to/guaranteed by govenments etc. in EU</t>
  </si>
  <si>
    <t>G2.1b.2</t>
  </si>
  <si>
    <t>Exposures to/guaranteed by govenments etc. third countries</t>
  </si>
  <si>
    <t>G2.1b.3</t>
  </si>
  <si>
    <t>G2.1b.4</t>
  </si>
  <si>
    <t xml:space="preserve">Table G2.1c - Assets other than the loan portfolio in the cover pool  </t>
  </si>
  <si>
    <t>Maturity structure/Type of cover asset</t>
  </si>
  <si>
    <t>G2.1c.1</t>
  </si>
  <si>
    <t>G2.1c.2</t>
  </si>
  <si>
    <t>G2.1c.3</t>
  </si>
  <si>
    <t>G2.1c.4</t>
  </si>
  <si>
    <t xml:space="preserve">Table G2.1d - Assets other than the loan portfolio in the cover pool  </t>
  </si>
  <si>
    <t>Other assets, total (distributed pro rata after total assets in credit institution and cover pool)</t>
  </si>
  <si>
    <t>Table G2.1e - Derivatives at programme level (not subordinated / pari passu with covered bonds)</t>
  </si>
  <si>
    <r>
      <t>0-</t>
    </r>
    <r>
      <rPr>
        <u/>
        <sz val="11"/>
        <rFont val="Aptos Narrow"/>
        <family val="2"/>
        <scheme val="minor"/>
      </rPr>
      <t>&lt;</t>
    </r>
    <r>
      <rPr>
        <sz val="11"/>
        <rFont val="Aptos Narrow"/>
        <family val="2"/>
        <scheme val="minor"/>
      </rPr>
      <t>1 year</t>
    </r>
  </si>
  <si>
    <r>
      <t xml:space="preserve">&gt;1- </t>
    </r>
    <r>
      <rPr>
        <u/>
        <sz val="11"/>
        <rFont val="Aptos Narrow"/>
        <family val="2"/>
        <scheme val="minor"/>
      </rPr>
      <t xml:space="preserve">&lt; </t>
    </r>
    <r>
      <rPr>
        <sz val="11"/>
        <rFont val="Aptos Narrow"/>
        <family val="2"/>
        <scheme val="minor"/>
      </rPr>
      <t>5 years</t>
    </r>
  </si>
  <si>
    <t>Table G2.1f - Other Derivatives  (subordinated)</t>
  </si>
  <si>
    <t>Table G2.2 – Interest and currency risk</t>
  </si>
  <si>
    <r>
      <t xml:space="preserve">Total  value of loans </t>
    </r>
    <r>
      <rPr>
        <b/>
        <sz val="11"/>
        <color theme="1"/>
        <rFont val="Aptos Narrow"/>
        <family val="2"/>
        <scheme val="minor"/>
      </rPr>
      <t>funded</t>
    </r>
    <r>
      <rPr>
        <sz val="11"/>
        <color theme="1"/>
        <rFont val="Aptos Narrow"/>
        <family val="2"/>
        <scheme val="minor"/>
      </rPr>
      <t xml:space="preserve"> in cover pool</t>
    </r>
  </si>
  <si>
    <t>Match funded (without interest and/or currency risk)</t>
  </si>
  <si>
    <t>Completely hedged with derivatives</t>
  </si>
  <si>
    <t>Un-hedged interest rate risk</t>
  </si>
  <si>
    <t>Un-hedged currency risk</t>
  </si>
  <si>
    <r>
      <t>-</t>
    </r>
    <r>
      <rPr>
        <sz val="7"/>
        <color theme="1"/>
        <rFont val="Times New Roman"/>
        <family val="1"/>
      </rPr>
      <t xml:space="preserve">          </t>
    </r>
    <r>
      <rPr>
        <sz val="11"/>
        <color theme="1"/>
        <rFont val="Aptos Narrow"/>
        <family val="2"/>
        <scheme val="minor"/>
      </rPr>
      <t>Of which  EUR</t>
    </r>
  </si>
  <si>
    <r>
      <t>-</t>
    </r>
    <r>
      <rPr>
        <sz val="7"/>
        <color theme="1"/>
        <rFont val="Times New Roman"/>
        <family val="1"/>
      </rPr>
      <t xml:space="preserve">          </t>
    </r>
    <r>
      <rPr>
        <sz val="11"/>
        <color theme="1"/>
        <rFont val="Aptos Narrow"/>
        <family val="2"/>
        <scheme val="minor"/>
      </rPr>
      <t>Of which DKK</t>
    </r>
  </si>
  <si>
    <r>
      <t>-</t>
    </r>
    <r>
      <rPr>
        <sz val="7"/>
        <color theme="1"/>
        <rFont val="Times New Roman"/>
        <family val="1"/>
      </rPr>
      <t xml:space="preserve">          </t>
    </r>
    <r>
      <rPr>
        <sz val="11"/>
        <color theme="1"/>
        <rFont val="Aptos Narrow"/>
        <family val="2"/>
        <scheme val="minor"/>
      </rPr>
      <t xml:space="preserve">Of which… </t>
    </r>
  </si>
  <si>
    <r>
      <t>Table G3 – Legal ALM (balance principle) adherence</t>
    </r>
    <r>
      <rPr>
        <b/>
        <vertAlign val="superscript"/>
        <sz val="12"/>
        <color theme="1"/>
        <rFont val="Aptos Narrow"/>
        <family val="2"/>
        <scheme val="minor"/>
      </rPr>
      <t>1</t>
    </r>
  </si>
  <si>
    <t>Issue adherence</t>
  </si>
  <si>
    <t>General balance principle</t>
  </si>
  <si>
    <t>X</t>
  </si>
  <si>
    <t>Specific balance principle</t>
  </si>
  <si>
    <t>1) Cf. the Danish Executive Order on bond issuance, balance principle and risk management</t>
  </si>
  <si>
    <t>Table G4 – Additional characteristics of ALM business model for issued CBs</t>
  </si>
  <si>
    <t>One-to-one balance between terms of granted loans and bonds issued, i.e. daily tap issuance?</t>
  </si>
  <si>
    <t>Pass-through cash flow from borrowers to investors?</t>
  </si>
  <si>
    <t>Asset substitution in cover pool allowed?</t>
  </si>
  <si>
    <t>Property categories are defined according to Danish FSA's AS-reporting form</t>
  </si>
  <si>
    <t>Table M1/B1</t>
  </si>
  <si>
    <t>In %</t>
  </si>
  <si>
    <t>Table M2/B2</t>
  </si>
  <si>
    <t>Table M3/B3</t>
  </si>
  <si>
    <t>Table M4a/B4a</t>
  </si>
  <si>
    <t>Per cent</t>
  </si>
  <si>
    <t>&gt; 100</t>
  </si>
  <si>
    <t>Agricultutal properties</t>
  </si>
  <si>
    <t>Properties for social and cultural purposes</t>
  </si>
  <si>
    <t>Table M4b/B4b</t>
  </si>
  <si>
    <t>Lending, by-loan to-value (LTV), current property value, per cent</t>
  </si>
  <si>
    <t>Table M4c/B4c</t>
  </si>
  <si>
    <t>Lending, by-loan to-value (LTV), current property value, DKKm (Entire loan entered in the top LTV bracket)</t>
  </si>
  <si>
    <t>Table M4d/B4d</t>
  </si>
  <si>
    <t>Lending, by-loan to-value (LTV), current property value, PER CENT (Entire loan entered in the top LTV bracket)</t>
  </si>
  <si>
    <t>Table M5/B5 - Total</t>
  </si>
  <si>
    <t>Agricultural properties</t>
  </si>
  <si>
    <t>Tables M5x below are distributed by issuer's choice. Must sum to column "Outside Denmark" in table M5</t>
  </si>
  <si>
    <r>
      <t xml:space="preserve">Table M5a </t>
    </r>
    <r>
      <rPr>
        <b/>
        <i/>
        <sz val="12"/>
        <rFont val="Aptos Narrow"/>
        <family val="2"/>
        <scheme val="minor"/>
      </rPr>
      <t>- Outside Denmark</t>
    </r>
  </si>
  <si>
    <t>Greenland &amp; Faroe Islands</t>
  </si>
  <si>
    <t>M5a.3</t>
  </si>
  <si>
    <r>
      <t xml:space="preserve">Table M5b </t>
    </r>
    <r>
      <rPr>
        <b/>
        <i/>
        <sz val="12"/>
        <rFont val="Aptos Narrow"/>
        <family val="2"/>
        <scheme val="minor"/>
      </rPr>
      <t>- Norway</t>
    </r>
  </si>
  <si>
    <t>Oslo og Akershus</t>
  </si>
  <si>
    <t>Hedmark og Oppland</t>
  </si>
  <si>
    <t>Sør-Østlandet</t>
  </si>
  <si>
    <t>Agder og Rogaland</t>
  </si>
  <si>
    <t>Vestlandet</t>
  </si>
  <si>
    <t>Trøndelag</t>
  </si>
  <si>
    <t>Nord-Norge</t>
  </si>
  <si>
    <t>Table M6/B6</t>
  </si>
  <si>
    <t>M6.1</t>
  </si>
  <si>
    <t>Index Loans</t>
  </si>
  <si>
    <t>Fixed-rate loans</t>
  </si>
  <si>
    <t>M6.3</t>
  </si>
  <si>
    <t>Fixed-rate shorter period than maturity (ARM's etc.)</t>
  </si>
  <si>
    <t>- rate fixed ≤ 1 year</t>
  </si>
  <si>
    <t>- rate fixed &gt; 1 and ≤ 3 years</t>
  </si>
  <si>
    <t>- rate fixed &gt; 3 and ≤ 5 years</t>
  </si>
  <si>
    <t>- rate fixed &gt; 5 years</t>
  </si>
  <si>
    <t>M6.4</t>
  </si>
  <si>
    <t>Money market based loans</t>
  </si>
  <si>
    <t>Non Capped floaters</t>
  </si>
  <si>
    <t>Capped floaters</t>
  </si>
  <si>
    <t>M6.5</t>
  </si>
  <si>
    <t xml:space="preserve">* Interest-only loans at time of compilation. Interest-only is typically limited to a maximum of 10 years. </t>
  </si>
  <si>
    <t>Table M7/B7</t>
  </si>
  <si>
    <t>M7.3</t>
  </si>
  <si>
    <t>M7.4</t>
  </si>
  <si>
    <t>M7.5</t>
  </si>
  <si>
    <t xml:space="preserve">Other </t>
  </si>
  <si>
    <t>Table M8/B8</t>
  </si>
  <si>
    <t>Not Capped floaters</t>
  </si>
  <si>
    <t>Table M9/B9</t>
  </si>
  <si>
    <t>&lt; 12 months</t>
  </si>
  <si>
    <t>≥ 12 - ≤ 24 months</t>
  </si>
  <si>
    <t>≥ 24 - ≤ 36 months</t>
  </si>
  <si>
    <t>≥ 36 - ≤ 60 months</t>
  </si>
  <si>
    <t>≥ 60 months</t>
  </si>
  <si>
    <t>Table M10/B10</t>
  </si>
  <si>
    <t>&lt; 1 Years</t>
  </si>
  <si>
    <t>≥ 1 - ≤ 3 Years</t>
  </si>
  <si>
    <t>≥ 3 - ≤ 5 Years</t>
  </si>
  <si>
    <t>≥ 5 - ≤ 10 Years</t>
  </si>
  <si>
    <t xml:space="preserve">≥ 10 - ≤ 20 Years </t>
  </si>
  <si>
    <t>&gt; 20 Years</t>
  </si>
  <si>
    <t>Table M11/B11</t>
  </si>
  <si>
    <t>90 day Non-performing loans by property type, as percentage of total payments, %</t>
  </si>
  <si>
    <t>90 day NPL</t>
  </si>
  <si>
    <t>Table M11a/B11a</t>
  </si>
  <si>
    <t>Table M11b/B11b</t>
  </si>
  <si>
    <t>&lt; 60per cent LTV</t>
  </si>
  <si>
    <t>60-69.9 per cent LTV</t>
  </si>
  <si>
    <t>70-79.9 per cent LTV</t>
  </si>
  <si>
    <t>80-89.9 per cent LTV</t>
  </si>
  <si>
    <t>90-100 per cent LTV</t>
  </si>
  <si>
    <t>&gt;100 per cent LTV</t>
  </si>
  <si>
    <t>Table M12/B12</t>
  </si>
  <si>
    <t>M12</t>
  </si>
  <si>
    <t>Total realised losses</t>
  </si>
  <si>
    <t>Table M12a/B12a</t>
  </si>
  <si>
    <t>M12a</t>
  </si>
  <si>
    <t>Total realised losses, %</t>
  </si>
  <si>
    <t>Per cent of average loan balance</t>
  </si>
  <si>
    <t>Table S9</t>
  </si>
  <si>
    <t>Lending distributed by age of asset and ship type, DKKm</t>
  </si>
  <si>
    <t>Bulk Carriers</t>
  </si>
  <si>
    <t>LPG</t>
  </si>
  <si>
    <t>LNG</t>
  </si>
  <si>
    <t>Chemical Carriers</t>
  </si>
  <si>
    <t>Crude Oil Tankers</t>
  </si>
  <si>
    <t>Product Tankers</t>
  </si>
  <si>
    <t>Ferries/RO-RO</t>
  </si>
  <si>
    <t>Offshore Vessels</t>
  </si>
  <si>
    <t>Semi-submersible</t>
  </si>
  <si>
    <t>Container</t>
  </si>
  <si>
    <t>&lt; 1 year</t>
  </si>
  <si>
    <t>≥ 1 - ≤ 3 years</t>
  </si>
  <si>
    <t>≥ 3 - ≤ 5 years</t>
  </si>
  <si>
    <t>≥ 5 - ≤ 10 years</t>
  </si>
  <si>
    <t>&gt; 10 years</t>
  </si>
  <si>
    <t>Table S10</t>
  </si>
  <si>
    <t>Lending distributed by classification societies and ship type, DKKm</t>
  </si>
  <si>
    <t>Bulk</t>
  </si>
  <si>
    <t>Semi-Submersible</t>
  </si>
  <si>
    <t>American Bureau of Shippping</t>
  </si>
  <si>
    <t>Bureau Veritas</t>
  </si>
  <si>
    <t>Det Norske Veritas</t>
  </si>
  <si>
    <t>Germanischer Lloyd</t>
  </si>
  <si>
    <t>Lloyd's Register</t>
  </si>
  <si>
    <t>Nippon Kaiji Kyokai</t>
  </si>
  <si>
    <t>Polish Shipping Register S.A</t>
  </si>
  <si>
    <t>Registro Italiano Navale</t>
  </si>
  <si>
    <t>Table S11a</t>
  </si>
  <si>
    <t>90 day Non-performing loans, as percentage of  lending, %</t>
  </si>
  <si>
    <t xml:space="preserve">Total </t>
  </si>
  <si>
    <t>Table S11b</t>
  </si>
  <si>
    <t>&lt; 80 percent LTV</t>
  </si>
  <si>
    <t>80 - 89.9 percent LTV</t>
  </si>
  <si>
    <t>90 - 100 percent LTV</t>
  </si>
  <si>
    <t>&gt; 100 percent LTV</t>
  </si>
  <si>
    <t>Table S12</t>
  </si>
  <si>
    <t>Table S12a</t>
  </si>
  <si>
    <t>Table S13</t>
  </si>
  <si>
    <t>Lending distributed by size of ships and ship type, DKKm</t>
  </si>
  <si>
    <t>Gross Ton.</t>
  </si>
  <si>
    <t>0-25k</t>
  </si>
  <si>
    <t>25-50k</t>
  </si>
  <si>
    <t>50-100k</t>
  </si>
  <si>
    <t>100k+</t>
  </si>
  <si>
    <t>LIU16F6VZJSD6UKHD557</t>
  </si>
  <si>
    <t>Nykredit Bank A/S</t>
  </si>
  <si>
    <t>52965FONQ5NZKP0WZL45</t>
  </si>
  <si>
    <t>Counterparty 1</t>
  </si>
  <si>
    <t>Danner HTT-indberetningen</t>
  </si>
  <si>
    <t>Årstal</t>
  </si>
  <si>
    <t>Kvartal</t>
  </si>
  <si>
    <t>Kapitalcenter</t>
  </si>
  <si>
    <t>Måned</t>
  </si>
  <si>
    <t>Rapporteringsdato</t>
  </si>
  <si>
    <t>Q3</t>
  </si>
  <si>
    <t>09</t>
  </si>
  <si>
    <t>Format-eksempel:</t>
  </si>
  <si>
    <t>31/03/24</t>
  </si>
  <si>
    <t>Danner NTT-indberetningen</t>
  </si>
  <si>
    <t>Sti til HTT-rapporting</t>
  </si>
  <si>
    <t xml:space="preserve">Mulige kapitalcentre </t>
  </si>
  <si>
    <t>Mulige kvartaler</t>
  </si>
  <si>
    <t>Q1</t>
  </si>
  <si>
    <t>Q2</t>
  </si>
  <si>
    <t>Q4</t>
  </si>
  <si>
    <t>Mulige måneder</t>
  </si>
  <si>
    <t>03</t>
  </si>
  <si>
    <t>06</t>
  </si>
  <si>
    <t>12</t>
  </si>
  <si>
    <t>31 December 2025</t>
  </si>
  <si>
    <t>2026</t>
  </si>
  <si>
    <t>31/07/26</t>
  </si>
  <si>
    <t>30/06/26</t>
  </si>
  <si>
    <t>Q2 2026</t>
  </si>
  <si>
    <t>Reporting Date: 14/08/26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</si>
</sst>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0.0"/>
    <numFmt numFmtId="167" formatCode="dd/mmm/yyyy"/>
    <numFmt numFmtId="168" formatCode="_ * #,##0.00_ ;_ * \-#,##0.00_ ;_ * &quot;-&quot;??_ ;_ @_ "/>
    <numFmt numFmtId="169" formatCode="_ * #,##0_ ;_ * \-#,##0_ ;_ * &quot;-&quot;??_ ;_ @_ "/>
    <numFmt numFmtId="170" formatCode="_ * #,##0.0_ ;_ * \-#,##0.0_ ;_ * &quot;-&quot;??_ ;_ @_ "/>
    <numFmt numFmtId="171" formatCode="_ * #,##0.0_ ;_ * \-#,##0.0_ ;_ * &quot;-&quot;?_ ;_ @_ "/>
  </numFmts>
  <fonts count="10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color rgb="FFFF0000"/>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u/>
      <sz val="11"/>
      <name val="Aptos Narrow"/>
      <family val="2"/>
      <scheme val="minor"/>
    </font>
    <font>
      <i/>
      <sz val="11"/>
      <name val="Aptos Narrow"/>
      <family val="2"/>
      <scheme val="minor"/>
    </font>
    <font>
      <sz val="9"/>
      <name val="Aptos Narrow"/>
      <family val="2"/>
      <scheme val="minor"/>
    </font>
    <font>
      <b/>
      <sz val="9"/>
      <name val="Aptos Narrow"/>
      <family val="2"/>
      <scheme val="minor"/>
    </font>
    <font>
      <b/>
      <sz val="14"/>
      <color theme="0" tint="-0.499984740745262"/>
      <name val="Arial"/>
      <family val="2"/>
    </font>
    <font>
      <sz val="8"/>
      <name val="Arial"/>
      <family val="2"/>
    </font>
    <font>
      <b/>
      <sz val="8"/>
      <name val="Arial"/>
      <family val="2"/>
    </font>
    <font>
      <b/>
      <sz val="28"/>
      <name val="Arial"/>
      <family val="2"/>
    </font>
    <font>
      <b/>
      <sz val="28"/>
      <color theme="1"/>
      <name val="Arial"/>
      <family val="2"/>
    </font>
    <font>
      <b/>
      <sz val="10"/>
      <color theme="1"/>
      <name val="Arial"/>
      <family val="2"/>
    </font>
    <font>
      <b/>
      <sz val="16"/>
      <color theme="0" tint="-0.499984740745262"/>
      <name val="Arial"/>
      <family val="2"/>
    </font>
    <font>
      <b/>
      <sz val="20"/>
      <color theme="1" tint="0.499984740745262"/>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u/>
      <sz val="9.35"/>
      <color theme="10"/>
      <name val="Calibri"/>
      <family val="2"/>
    </font>
    <font>
      <u/>
      <sz val="12"/>
      <color theme="10"/>
      <name val="Arial"/>
      <family val="2"/>
    </font>
    <font>
      <b/>
      <sz val="13"/>
      <color theme="1"/>
      <name val="Aptos Narrow"/>
      <family val="2"/>
      <scheme val="minor"/>
    </font>
    <font>
      <b/>
      <i/>
      <sz val="11"/>
      <name val="Arial"/>
      <family val="2"/>
    </font>
    <font>
      <b/>
      <sz val="12"/>
      <color rgb="FF000000"/>
      <name val="Aptos Narrow"/>
      <family val="2"/>
      <scheme val="minor"/>
    </font>
    <font>
      <i/>
      <sz val="11"/>
      <color rgb="FF000000"/>
      <name val="Aptos Narrow"/>
      <family val="2"/>
      <scheme val="minor"/>
    </font>
    <font>
      <b/>
      <sz val="11"/>
      <color rgb="FF000000"/>
      <name val="Aptos Narrow"/>
      <family val="2"/>
      <scheme val="minor"/>
    </font>
    <font>
      <b/>
      <sz val="11"/>
      <color rgb="FF000000"/>
      <name val="Arial"/>
      <family val="2"/>
    </font>
    <font>
      <sz val="11"/>
      <color rgb="FF000000"/>
      <name val="Aptos Narrow"/>
      <family val="2"/>
      <scheme val="minor"/>
    </font>
    <font>
      <b/>
      <sz val="12"/>
      <color theme="0" tint="-0.499984740745262"/>
      <name val="Arial"/>
      <family val="2"/>
    </font>
    <font>
      <b/>
      <i/>
      <sz val="11"/>
      <color rgb="FF000000"/>
      <name val="Arial"/>
      <family val="2"/>
    </font>
    <font>
      <b/>
      <sz val="12"/>
      <color theme="1"/>
      <name val="Aptos Narrow"/>
      <family val="2"/>
      <scheme val="minor"/>
    </font>
    <font>
      <u/>
      <sz val="11"/>
      <color theme="1"/>
      <name val="Aptos Narrow"/>
      <family val="2"/>
      <scheme val="minor"/>
    </font>
    <font>
      <i/>
      <sz val="10"/>
      <color theme="0"/>
      <name val="Aptos Narrow"/>
      <family val="2"/>
      <scheme val="minor"/>
    </font>
    <font>
      <i/>
      <sz val="10"/>
      <color theme="1"/>
      <name val="Aptos Narrow"/>
      <family val="2"/>
      <scheme val="minor"/>
    </font>
    <font>
      <b/>
      <sz val="11"/>
      <name val="Aptos Narrow"/>
      <family val="2"/>
      <scheme val="minor"/>
    </font>
    <font>
      <sz val="7"/>
      <color theme="1"/>
      <name val="Times New Roman"/>
      <family val="1"/>
    </font>
    <font>
      <b/>
      <vertAlign val="superscript"/>
      <sz val="12"/>
      <color theme="1"/>
      <name val="Aptos Narrow"/>
      <family val="2"/>
      <scheme val="minor"/>
    </font>
    <font>
      <sz val="12"/>
      <color theme="1"/>
      <name val="Aptos Narrow"/>
      <family val="2"/>
      <scheme val="minor"/>
    </font>
    <font>
      <sz val="8"/>
      <color theme="1"/>
      <name val="Aptos Narrow"/>
      <family val="2"/>
      <scheme val="minor"/>
    </font>
    <font>
      <i/>
      <sz val="11"/>
      <color theme="1"/>
      <name val="Aptos Narrow"/>
      <family val="2"/>
      <scheme val="minor"/>
    </font>
    <font>
      <b/>
      <i/>
      <sz val="11"/>
      <color theme="1"/>
      <name val="Aptos Narrow"/>
      <family val="2"/>
      <scheme val="minor"/>
    </font>
    <font>
      <b/>
      <i/>
      <sz val="11"/>
      <name val="Aptos Narrow"/>
      <family val="2"/>
      <scheme val="minor"/>
    </font>
    <font>
      <b/>
      <sz val="12"/>
      <name val="Aptos Narrow"/>
      <family val="2"/>
      <scheme val="minor"/>
    </font>
    <font>
      <b/>
      <i/>
      <sz val="12"/>
      <name val="Aptos Narrow"/>
      <family val="2"/>
      <scheme val="minor"/>
    </font>
    <font>
      <b/>
      <sz val="9"/>
      <color rgb="FF000000"/>
      <name val="Arial"/>
      <family val="2"/>
    </font>
    <font>
      <b/>
      <sz val="12"/>
      <color theme="0" tint="-0.34998626667073579"/>
      <name val="Aptos Narrow"/>
      <family val="2"/>
      <scheme val="minor"/>
    </font>
    <font>
      <sz val="11"/>
      <color theme="0" tint="-0.34998626667073579"/>
      <name val="Aptos Narrow"/>
      <family val="2"/>
      <scheme val="minor"/>
    </font>
    <font>
      <b/>
      <i/>
      <sz val="11"/>
      <color theme="0" tint="-0.34998626667073579"/>
      <name val="Aptos Narrow"/>
      <family val="2"/>
      <scheme val="minor"/>
    </font>
    <font>
      <b/>
      <sz val="11"/>
      <color theme="0" tint="-0.34998626667073579"/>
      <name val="Aptos Narrow"/>
      <family val="2"/>
      <scheme val="minor"/>
    </font>
    <font>
      <sz val="11"/>
      <color theme="0" tint="-0.34998626667073579"/>
      <name val="Calibri"/>
      <family val="2"/>
    </font>
    <font>
      <sz val="9"/>
      <color theme="0" tint="-0.34998626667073579"/>
      <name val="Aptos Narrow"/>
      <family val="2"/>
      <scheme val="minor"/>
    </font>
    <font>
      <u/>
      <sz val="11"/>
      <color theme="0" tint="-0.34998626667073579"/>
      <name val="Aptos Narrow"/>
      <family val="2"/>
      <scheme val="minor"/>
    </font>
    <font>
      <sz val="11"/>
      <color rgb="FF000000"/>
      <name val="Nykredit Sans"/>
    </font>
    <font>
      <sz val="14"/>
      <color theme="0"/>
      <name val="Aptos Narrow"/>
      <family val="2"/>
      <scheme val="minor"/>
    </font>
  </fonts>
  <fills count="15">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rgb="FF243386"/>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thin">
        <color indexed="64"/>
      </bottom>
      <diagonal/>
    </border>
    <border>
      <left/>
      <right/>
      <top style="thin">
        <color indexed="64"/>
      </top>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56" fillId="0" borderId="0"/>
    <xf numFmtId="0" fontId="68" fillId="0" borderId="0" applyNumberFormat="0" applyFill="0" applyBorder="0" applyAlignment="0" applyProtection="0">
      <alignment vertical="top"/>
      <protection locked="0"/>
    </xf>
    <xf numFmtId="168" fontId="1" fillId="0" borderId="0" applyFont="0" applyFill="0" applyBorder="0" applyAlignment="0" applyProtection="0"/>
    <xf numFmtId="168" fontId="1" fillId="0" borderId="0" applyFont="0" applyFill="0" applyBorder="0" applyAlignment="0" applyProtection="0"/>
  </cellStyleXfs>
  <cellXfs count="523">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0" fontId="23" fillId="0" borderId="0" xfId="0" applyFont="1"/>
    <xf numFmtId="0" fontId="25" fillId="0" borderId="0" xfId="0" applyFont="1" applyAlignment="1">
      <alignment horizontal="left"/>
    </xf>
    <xf numFmtId="0" fontId="26" fillId="0" borderId="0" xfId="0" applyFont="1"/>
    <xf numFmtId="0" fontId="17"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vertical="center" wrapText="1"/>
    </xf>
    <xf numFmtId="0" fontId="24" fillId="0" borderId="10" xfId="0" applyFont="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4" fillId="0" borderId="0" xfId="0" applyFont="1"/>
    <xf numFmtId="0" fontId="28" fillId="5" borderId="11" xfId="0" quotePrefix="1" applyFont="1" applyFill="1" applyBorder="1" applyAlignment="1">
      <alignment horizontal="left" vertical="center"/>
    </xf>
    <xf numFmtId="0" fontId="28" fillId="5" borderId="13" xfId="0" quotePrefix="1" applyFont="1" applyFill="1" applyBorder="1" applyAlignment="1">
      <alignment horizontal="center" vertical="center" wrapText="1"/>
    </xf>
    <xf numFmtId="0" fontId="28" fillId="5" borderId="12" xfId="0" quotePrefix="1" applyFont="1" applyFill="1" applyBorder="1" applyAlignment="1">
      <alignment horizontal="center" vertical="center" wrapText="1"/>
    </xf>
    <xf numFmtId="0" fontId="29" fillId="6" borderId="11" xfId="0" quotePrefix="1" applyFont="1" applyFill="1" applyBorder="1" applyAlignment="1">
      <alignment horizontal="left" vertical="center"/>
    </xf>
    <xf numFmtId="0" fontId="29" fillId="6" borderId="14" xfId="0" quotePrefix="1" applyFont="1" applyFill="1" applyBorder="1" applyAlignment="1">
      <alignment horizontal="left" vertical="center"/>
    </xf>
    <xf numFmtId="0" fontId="26" fillId="0" borderId="14" xfId="0" applyFont="1" applyBorder="1" applyAlignment="1">
      <alignment horizontal="center" vertical="center" wrapText="1"/>
    </xf>
    <xf numFmtId="0" fontId="30" fillId="2" borderId="11" xfId="0" applyFont="1" applyFill="1" applyBorder="1" applyAlignment="1">
      <alignment horizontal="center" vertical="center" wrapText="1"/>
    </xf>
    <xf numFmtId="0" fontId="3" fillId="0" borderId="14" xfId="0" applyFont="1" applyBorder="1" applyAlignment="1">
      <alignment vertical="center" wrapText="1"/>
    </xf>
    <xf numFmtId="0" fontId="26" fillId="0" borderId="14" xfId="0" applyFont="1" applyBorder="1" applyAlignment="1">
      <alignment horizontal="center" vertical="center"/>
    </xf>
    <xf numFmtId="0" fontId="31" fillId="0" borderId="14" xfId="0" applyFont="1" applyBorder="1" applyAlignment="1">
      <alignment vertical="center" wrapText="1"/>
    </xf>
    <xf numFmtId="0" fontId="32" fillId="5" borderId="12" xfId="0" quotePrefix="1" applyFont="1" applyFill="1" applyBorder="1" applyAlignment="1">
      <alignment horizontal="center" vertical="center" wrapText="1"/>
    </xf>
    <xf numFmtId="0" fontId="26" fillId="0" borderId="0" xfId="0" applyFont="1" applyAlignment="1">
      <alignment horizontal="center" vertical="center" wrapText="1"/>
    </xf>
    <xf numFmtId="164" fontId="31" fillId="0" borderId="0" xfId="0" applyNumberFormat="1"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3" fillId="0" borderId="15" xfId="0" applyFont="1" applyBorder="1" applyAlignment="1">
      <alignment horizontal="center" vertical="center" wrapText="1"/>
    </xf>
    <xf numFmtId="0" fontId="31" fillId="0" borderId="0" xfId="0" applyFont="1" applyAlignment="1">
      <alignment horizontal="center" vertical="center" wrapText="1"/>
    </xf>
    <xf numFmtId="0" fontId="27" fillId="0" borderId="0" xfId="0" applyFont="1" applyAlignment="1">
      <alignment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7" fillId="2" borderId="17" xfId="0" applyFont="1" applyFill="1" applyBorder="1" applyAlignment="1">
      <alignment horizontal="center" vertical="center" wrapText="1"/>
    </xf>
    <xf numFmtId="0" fontId="35"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7" fillId="2" borderId="0" xfId="0" applyFont="1" applyFill="1" applyAlignment="1">
      <alignment horizontal="center" vertical="center" wrapText="1"/>
    </xf>
    <xf numFmtId="0" fontId="35"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7" borderId="0" xfId="0" applyFont="1" applyFill="1" applyAlignment="1">
      <alignment horizontal="center" vertical="center" wrapText="1"/>
    </xf>
    <xf numFmtId="0" fontId="36" fillId="7" borderId="0" xfId="0" applyFont="1" applyFill="1" applyAlignment="1">
      <alignment horizontal="center" vertical="center" wrapText="1"/>
    </xf>
    <xf numFmtId="0" fontId="37" fillId="0" borderId="0" xfId="0" applyFont="1" applyAlignment="1">
      <alignment horizontal="center" vertical="center" wrapText="1"/>
    </xf>
    <xf numFmtId="0" fontId="38" fillId="7" borderId="0" xfId="2" quotePrefix="1" applyFont="1" applyFill="1" applyBorder="1" applyAlignment="1">
      <alignment horizontal="center" vertical="center" wrapText="1"/>
    </xf>
    <xf numFmtId="0" fontId="31" fillId="0" borderId="0" xfId="0" quotePrefix="1" applyFont="1" applyAlignment="1">
      <alignment horizontal="center" vertical="center" wrapText="1"/>
    </xf>
    <xf numFmtId="0" fontId="38" fillId="7" borderId="0" xfId="2" applyFont="1" applyFill="1" applyBorder="1" applyAlignment="1">
      <alignment horizontal="center" vertical="center" wrapText="1"/>
    </xf>
    <xf numFmtId="0" fontId="31" fillId="0" borderId="0" xfId="0" applyFont="1" applyAlignment="1" applyProtection="1">
      <alignment horizontal="center" vertical="center" wrapText="1"/>
      <protection locked="0"/>
    </xf>
    <xf numFmtId="0" fontId="38" fillId="0"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36" fillId="6" borderId="0" xfId="0" applyFont="1" applyFill="1" applyAlignment="1">
      <alignment horizontal="center" vertical="center" wrapText="1"/>
    </xf>
    <xf numFmtId="0" fontId="29" fillId="6" borderId="0" xfId="0" quotePrefix="1" applyFont="1" applyFill="1" applyAlignment="1">
      <alignment horizontal="center" vertical="center" wrapText="1"/>
    </xf>
    <xf numFmtId="0" fontId="35" fillId="6" borderId="0" xfId="0" applyFont="1" applyFill="1" applyAlignment="1">
      <alignment horizontal="center" vertical="center" wrapText="1"/>
    </xf>
    <xf numFmtId="0" fontId="23" fillId="6" borderId="0" xfId="0" applyFont="1" applyFill="1" applyAlignment="1">
      <alignment horizontal="center" vertical="center" wrapText="1"/>
    </xf>
    <xf numFmtId="0" fontId="31" fillId="7" borderId="0" xfId="0" quotePrefix="1" applyFont="1" applyFill="1" applyAlignment="1">
      <alignment horizontal="center" vertical="center" wrapText="1"/>
    </xf>
    <xf numFmtId="0" fontId="37" fillId="7" borderId="0" xfId="0" quotePrefix="1" applyFont="1" applyFill="1" applyAlignment="1">
      <alignment horizontal="center" vertical="center" wrapText="1"/>
    </xf>
    <xf numFmtId="0" fontId="37"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1" fillId="0" borderId="0" xfId="1" applyNumberFormat="1" applyFont="1" applyFill="1" applyBorder="1" applyAlignment="1">
      <alignment horizontal="center" vertical="center" wrapText="1"/>
    </xf>
    <xf numFmtId="165" fontId="31" fillId="7" borderId="0" xfId="1" applyNumberFormat="1" applyFont="1" applyFill="1" applyBorder="1" applyAlignment="1">
      <alignment horizontal="center" vertical="center" wrapText="1"/>
    </xf>
    <xf numFmtId="9" fontId="31" fillId="0" borderId="0" xfId="1" applyFont="1" applyFill="1" applyBorder="1" applyAlignment="1">
      <alignment horizontal="center" vertical="center" wrapText="1"/>
    </xf>
    <xf numFmtId="0" fontId="37" fillId="7" borderId="0" xfId="0" applyFont="1" applyFill="1" applyAlignment="1">
      <alignment horizontal="center" vertical="center" wrapText="1"/>
    </xf>
    <xf numFmtId="3" fontId="31" fillId="0" borderId="0" xfId="0" quotePrefix="1" applyNumberFormat="1" applyFont="1" applyAlignment="1">
      <alignment horizontal="center" vertical="center" wrapText="1"/>
    </xf>
    <xf numFmtId="165" fontId="31" fillId="7" borderId="0" xfId="0" quotePrefix="1" applyNumberFormat="1" applyFont="1" applyFill="1" applyAlignment="1">
      <alignment horizontal="center" vertical="center" wrapText="1"/>
    </xf>
    <xf numFmtId="10" fontId="31" fillId="0" borderId="0" xfId="0" quotePrefix="1" applyNumberFormat="1" applyFont="1" applyAlignment="1">
      <alignment horizontal="center" vertical="center" wrapText="1"/>
    </xf>
    <xf numFmtId="0" fontId="31" fillId="7" borderId="0" xfId="0" quotePrefix="1" applyFont="1" applyFill="1" applyAlignment="1">
      <alignment horizontal="right" vertical="center" wrapText="1"/>
    </xf>
    <xf numFmtId="164"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lignment horizontal="center" vertical="center" wrapText="1"/>
    </xf>
    <xf numFmtId="0" fontId="37" fillId="0" borderId="0" xfId="0" applyFont="1" applyAlignment="1">
      <alignment horizontal="right" vertical="center" wrapText="1"/>
    </xf>
    <xf numFmtId="9" fontId="31" fillId="0" borderId="0" xfId="1" quotePrefix="1" applyFont="1" applyFill="1" applyBorder="1" applyAlignment="1">
      <alignment horizontal="center" vertical="center" wrapText="1"/>
    </xf>
    <xf numFmtId="0" fontId="36" fillId="6" borderId="0" xfId="0" quotePrefix="1" applyFont="1" applyFill="1" applyAlignment="1">
      <alignment horizontal="center" vertical="center" wrapText="1"/>
    </xf>
    <xf numFmtId="0" fontId="36"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9" fillId="7" borderId="0" xfId="0" quotePrefix="1" applyFont="1" applyFill="1" applyAlignment="1">
      <alignment horizontal="right" vertical="center" wrapText="1"/>
    </xf>
    <xf numFmtId="164" fontId="31" fillId="0" borderId="0" xfId="0" quotePrefix="1" applyNumberFormat="1" applyFont="1" applyAlignment="1">
      <alignment horizontal="center" vertical="center" wrapText="1"/>
    </xf>
    <xf numFmtId="0" fontId="39" fillId="0" borderId="0" xfId="0" quotePrefix="1" applyFont="1" applyAlignment="1">
      <alignment horizontal="right" vertical="center" wrapText="1"/>
    </xf>
    <xf numFmtId="0" fontId="3" fillId="0" borderId="0" xfId="0" quotePrefix="1" applyFont="1" applyAlignment="1">
      <alignment horizontal="right" vertical="center" wrapText="1"/>
    </xf>
    <xf numFmtId="0" fontId="29" fillId="6" borderId="0" xfId="0" applyFont="1" applyFill="1" applyAlignment="1">
      <alignment horizontal="center" vertical="center" wrapText="1"/>
    </xf>
    <xf numFmtId="164" fontId="31"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7" fillId="7" borderId="0" xfId="0" quotePrefix="1" applyFont="1" applyFill="1" applyAlignment="1">
      <alignment horizontal="right" vertical="center" wrapText="1"/>
    </xf>
    <xf numFmtId="0" fontId="37" fillId="0" borderId="0" xfId="0" quotePrefix="1" applyFont="1" applyAlignment="1">
      <alignment horizontal="right" vertical="center" wrapText="1"/>
    </xf>
    <xf numFmtId="9" fontId="31"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0" fillId="7" borderId="0" xfId="0" applyFont="1" applyFill="1" applyAlignment="1">
      <alignment horizontal="left" vertical="center"/>
    </xf>
    <xf numFmtId="0" fontId="40" fillId="7" borderId="0" xfId="0" applyFont="1" applyFill="1" applyAlignment="1">
      <alignment horizontal="center" vertical="center" wrapText="1"/>
    </xf>
    <xf numFmtId="0" fontId="41"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1" fillId="7" borderId="0" xfId="0" applyFont="1" applyFill="1" applyAlignment="1" applyProtection="1">
      <alignment horizontal="center" vertical="center" wrapText="1"/>
      <protection locked="0"/>
    </xf>
    <xf numFmtId="0" fontId="42" fillId="0" borderId="0" xfId="0" applyFont="1" applyAlignment="1">
      <alignment horizontal="center" vertical="center" wrapText="1"/>
    </xf>
    <xf numFmtId="0" fontId="21" fillId="7" borderId="0" xfId="2" applyFont="1" applyFill="1" applyBorder="1" applyAlignment="1">
      <alignment horizontal="center"/>
    </xf>
    <xf numFmtId="0" fontId="31"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1" fillId="7" borderId="0" xfId="0" applyFont="1" applyFill="1" applyAlignment="1">
      <alignment horizontal="right" vertical="center" wrapText="1"/>
    </xf>
    <xf numFmtId="165" fontId="31" fillId="7" borderId="0" xfId="1" applyNumberFormat="1" applyFont="1" applyFill="1" applyBorder="1" applyAlignment="1" applyProtection="1">
      <alignment horizontal="center" vertical="center" wrapText="1"/>
    </xf>
    <xf numFmtId="0" fontId="37" fillId="7" borderId="0" xfId="0" applyFont="1" applyFill="1" applyAlignment="1">
      <alignment horizontal="right" vertical="center" wrapText="1"/>
    </xf>
    <xf numFmtId="165" fontId="31" fillId="0" borderId="0" xfId="0" quotePrefix="1" applyNumberFormat="1" applyFont="1" applyAlignment="1">
      <alignment horizontal="center" vertical="center" wrapText="1"/>
    </xf>
    <xf numFmtId="3" fontId="31" fillId="0" borderId="0" xfId="0" applyNumberFormat="1" applyFont="1" applyAlignment="1">
      <alignment horizontal="center" vertical="center" wrapText="1"/>
    </xf>
    <xf numFmtId="3" fontId="31" fillId="7" borderId="0" xfId="0" applyNumberFormat="1"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31" fillId="0" borderId="0" xfId="0" applyNumberFormat="1" applyFont="1" applyAlignment="1">
      <alignment horizontal="center" vertical="center" wrapText="1"/>
    </xf>
    <xf numFmtId="0" fontId="43" fillId="7" borderId="0" xfId="0" applyFont="1" applyFill="1" applyAlignment="1">
      <alignment horizontal="center" vertical="center" wrapText="1"/>
    </xf>
    <xf numFmtId="0" fontId="43" fillId="8" borderId="0" xfId="0" applyFont="1" applyFill="1" applyAlignment="1">
      <alignment horizontal="center" vertical="center" wrapText="1"/>
    </xf>
    <xf numFmtId="165" fontId="43"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1" fillId="0" borderId="0" xfId="1" applyNumberFormat="1" applyFont="1" applyFill="1" applyBorder="1" applyAlignment="1" applyProtection="1">
      <alignment horizontal="center" vertical="center" wrapText="1"/>
      <protection locked="0"/>
    </xf>
    <xf numFmtId="9" fontId="31" fillId="7" borderId="0" xfId="1" applyFont="1" applyFill="1" applyBorder="1" applyAlignment="1" applyProtection="1">
      <alignment horizontal="center" vertical="center" wrapText="1"/>
    </xf>
    <xf numFmtId="9" fontId="37" fillId="0" borderId="0" xfId="1" applyFont="1" applyFill="1" applyBorder="1" applyAlignment="1" applyProtection="1">
      <alignment horizontal="center" vertical="center" wrapText="1"/>
    </xf>
    <xf numFmtId="0" fontId="36" fillId="5" borderId="0" xfId="0" applyFont="1" applyFill="1" applyAlignment="1">
      <alignment horizontal="center" vertical="center" wrapText="1"/>
    </xf>
    <xf numFmtId="0" fontId="28"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9" fillId="0" borderId="0" xfId="0" quotePrefix="1" applyFont="1" applyAlignment="1">
      <alignment horizontal="center" vertical="center" wrapText="1"/>
    </xf>
    <xf numFmtId="9" fontId="31" fillId="0" borderId="0" xfId="1" applyFont="1" applyFill="1" applyBorder="1" applyAlignment="1" applyProtection="1">
      <alignment horizontal="center" vertical="center" wrapText="1"/>
    </xf>
    <xf numFmtId="3"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pplyProtection="1">
      <alignment horizontal="center" vertical="center" wrapText="1"/>
    </xf>
    <xf numFmtId="165" fontId="31"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1" fillId="0" borderId="0" xfId="0" applyNumberFormat="1" applyFont="1" applyAlignment="1" applyProtection="1">
      <alignment horizontal="center" vertical="center" wrapText="1"/>
      <protection locked="0"/>
    </xf>
    <xf numFmtId="0" fontId="28"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1" fillId="4" borderId="0" xfId="0" applyFont="1" applyFill="1" applyAlignment="1">
      <alignment horizontal="center" vertical="center" wrapText="1"/>
    </xf>
    <xf numFmtId="0" fontId="34" fillId="4" borderId="0" xfId="0" applyFont="1" applyFill="1" applyAlignment="1">
      <alignment horizontal="center" vertical="center" wrapText="1"/>
    </xf>
    <xf numFmtId="0" fontId="31"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3" fillId="8" borderId="0" xfId="1" applyNumberFormat="1" applyFont="1" applyFill="1" applyBorder="1" applyAlignment="1">
      <alignment horizontal="center" vertical="center" wrapText="1"/>
    </xf>
    <xf numFmtId="165" fontId="29" fillId="6" borderId="0" xfId="1" applyNumberFormat="1" applyFont="1" applyFill="1" applyBorder="1" applyAlignment="1">
      <alignment horizontal="center" vertical="center" wrapText="1"/>
    </xf>
    <xf numFmtId="165" fontId="36" fillId="6" borderId="0" xfId="1" applyNumberFormat="1" applyFont="1" applyFill="1" applyBorder="1" applyAlignment="1">
      <alignment horizontal="center" vertical="center" wrapText="1"/>
    </xf>
    <xf numFmtId="0" fontId="27"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0" fillId="2" borderId="0" xfId="0" applyFont="1" applyFill="1" applyAlignment="1">
      <alignment horizontal="center" vertical="center" wrapText="1"/>
    </xf>
    <xf numFmtId="0" fontId="31" fillId="0" borderId="0" xfId="0" applyFont="1" applyAlignment="1">
      <alignment horizontal="left" vertical="center" wrapText="1"/>
    </xf>
    <xf numFmtId="0" fontId="36" fillId="7" borderId="0" xfId="0" quotePrefix="1" applyFont="1" applyFill="1" applyAlignment="1">
      <alignment horizontal="center" vertical="center" wrapText="1"/>
    </xf>
    <xf numFmtId="0" fontId="3" fillId="0" borderId="0" xfId="0" applyFont="1" applyProtection="1">
      <protection locked="0"/>
    </xf>
    <xf numFmtId="0" fontId="36" fillId="7" borderId="0" xfId="0" quotePrefix="1" applyFont="1" applyFill="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35" fillId="0" borderId="0" xfId="0" quotePrefix="1" applyFont="1" applyAlignment="1">
      <alignment horizontal="center" vertical="center" wrapText="1"/>
    </xf>
    <xf numFmtId="0" fontId="31" fillId="9" borderId="0" xfId="0" quotePrefix="1" applyFont="1" applyFill="1" applyAlignment="1">
      <alignment horizontal="center" vertical="center" wrapText="1"/>
    </xf>
    <xf numFmtId="0" fontId="36" fillId="0" borderId="0" xfId="0" quotePrefix="1"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pplyProtection="1">
      <alignment horizontal="center" vertical="center" wrapText="1"/>
      <protection locked="0"/>
    </xf>
    <xf numFmtId="14" fontId="46" fillId="0" borderId="0" xfId="0" applyNumberFormat="1" applyFont="1" applyAlignment="1">
      <alignment horizontal="center" vertical="center" wrapText="1"/>
    </xf>
    <xf numFmtId="0" fontId="31" fillId="0" borderId="9" xfId="0" applyFont="1" applyBorder="1" applyAlignment="1">
      <alignment horizontal="center" vertical="center" wrapText="1"/>
    </xf>
    <xf numFmtId="0" fontId="31"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1" fillId="0" borderId="24" xfId="0" applyFont="1" applyBorder="1" applyAlignment="1">
      <alignment horizontal="center" vertical="center" wrapText="1"/>
    </xf>
    <xf numFmtId="164" fontId="31" fillId="0" borderId="0" xfId="0" quotePrefix="1" applyNumberFormat="1" applyFont="1" applyAlignment="1" applyProtection="1">
      <alignment horizontal="center" vertical="center" wrapText="1"/>
      <protection locked="0"/>
    </xf>
    <xf numFmtId="3" fontId="31" fillId="0" borderId="0" xfId="0" quotePrefix="1" applyNumberFormat="1" applyFont="1" applyAlignment="1" applyProtection="1">
      <alignment horizontal="center" vertical="center" wrapText="1"/>
      <protection locked="0"/>
    </xf>
    <xf numFmtId="0" fontId="37" fillId="0" borderId="0" xfId="0" applyFont="1" applyAlignment="1" applyProtection="1">
      <alignment horizontal="right" vertical="center" wrapText="1"/>
      <protection locked="0"/>
    </xf>
    <xf numFmtId="0" fontId="37" fillId="7" borderId="0" xfId="0" applyFont="1" applyFill="1" applyAlignment="1" applyProtection="1">
      <alignment horizontal="right" vertical="center" wrapText="1"/>
      <protection locked="0"/>
    </xf>
    <xf numFmtId="164" fontId="34" fillId="0" borderId="0" xfId="0" applyNumberFormat="1" applyFont="1" applyAlignment="1" applyProtection="1">
      <alignment horizontal="center" vertical="center" wrapText="1"/>
      <protection locked="0"/>
    </xf>
    <xf numFmtId="1" fontId="31" fillId="0" borderId="0" xfId="0" applyNumberFormat="1" applyFont="1" applyAlignment="1" applyProtection="1">
      <alignment horizontal="center" vertical="center" wrapText="1"/>
      <protection locked="0"/>
    </xf>
    <xf numFmtId="3" fontId="31" fillId="7" borderId="0" xfId="0" applyNumberFormat="1" applyFont="1" applyFill="1" applyAlignment="1" applyProtection="1">
      <alignment horizontal="center" vertical="center" wrapText="1"/>
      <protection locked="0"/>
    </xf>
    <xf numFmtId="0" fontId="37" fillId="7" borderId="0" xfId="0" applyFont="1" applyFill="1" applyAlignment="1" applyProtection="1">
      <alignment horizontal="center" vertical="center" wrapText="1"/>
      <protection locked="0"/>
    </xf>
    <xf numFmtId="165" fontId="43"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7" fillId="7" borderId="0" xfId="1" applyFont="1" applyFill="1" applyBorder="1" applyAlignment="1" applyProtection="1">
      <alignment horizontal="center" vertical="center" wrapText="1"/>
      <protection locked="0"/>
    </xf>
    <xf numFmtId="9" fontId="37" fillId="0" borderId="0" xfId="1" applyFont="1" applyFill="1" applyBorder="1" applyAlignment="1" applyProtection="1">
      <alignment horizontal="center" vertical="center" wrapText="1"/>
      <protection locked="0"/>
    </xf>
    <xf numFmtId="0" fontId="29" fillId="5" borderId="0" xfId="0" applyFont="1" applyFill="1" applyAlignment="1">
      <alignment horizontal="center" vertical="center" wrapText="1"/>
    </xf>
    <xf numFmtId="3" fontId="31" fillId="0" borderId="0" xfId="0" applyNumberFormat="1" applyFont="1" applyAlignment="1" applyProtection="1">
      <alignment horizontal="center" vertical="center" wrapText="1"/>
      <protection locked="0"/>
    </xf>
    <xf numFmtId="165" fontId="34" fillId="0" borderId="0" xfId="1" applyNumberFormat="1" applyFont="1" applyFill="1" applyBorder="1" applyAlignment="1" applyProtection="1">
      <alignment horizontal="center" vertical="center" wrapText="1"/>
      <protection locked="0"/>
    </xf>
    <xf numFmtId="165" fontId="31"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5" fillId="7" borderId="0" xfId="0" applyFont="1" applyFill="1" applyAlignment="1">
      <alignment horizontal="center" vertical="center" wrapText="1"/>
    </xf>
    <xf numFmtId="0" fontId="27"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1"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1" fillId="0" borderId="0" xfId="1" applyFont="1" applyFill="1" applyBorder="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0" fontId="31" fillId="0" borderId="0" xfId="0" quotePrefix="1" applyNumberFormat="1" applyFont="1" applyAlignment="1" applyProtection="1">
      <alignment horizontal="center" vertical="center" wrapText="1"/>
      <protection locked="0"/>
    </xf>
    <xf numFmtId="9" fontId="31" fillId="0" borderId="0" xfId="1" quotePrefix="1" applyFont="1" applyFill="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7" fillId="0" borderId="0" xfId="0" quotePrefix="1" applyNumberFormat="1" applyFont="1" applyAlignment="1" applyProtection="1">
      <alignment horizontal="right" vertical="center" wrapText="1"/>
      <protection locked="0"/>
    </xf>
    <xf numFmtId="0" fontId="37" fillId="0" borderId="0" xfId="0" quotePrefix="1" applyFont="1" applyAlignment="1" applyProtection="1">
      <alignment horizontal="right" vertical="center" wrapText="1"/>
      <protection locked="0"/>
    </xf>
    <xf numFmtId="165" fontId="31"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1"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0" fillId="10" borderId="0" xfId="0" applyFill="1"/>
    <xf numFmtId="0" fontId="55" fillId="10" borderId="0" xfId="0" applyFont="1" applyFill="1" applyAlignment="1">
      <alignment horizontal="left" vertical="center"/>
    </xf>
    <xf numFmtId="0" fontId="55" fillId="10" borderId="0" xfId="0" applyFont="1" applyFill="1" applyAlignment="1">
      <alignment horizontal="justify" vertical="center"/>
    </xf>
    <xf numFmtId="0" fontId="57" fillId="11" borderId="0" xfId="3" applyFont="1" applyFill="1"/>
    <xf numFmtId="49" fontId="58" fillId="11" borderId="0" xfId="3" quotePrefix="1" applyNumberFormat="1" applyFont="1" applyFill="1" applyAlignment="1">
      <alignment horizontal="center" vertical="top"/>
    </xf>
    <xf numFmtId="167" fontId="56" fillId="11" borderId="0" xfId="3" applyNumberFormat="1" applyFill="1" applyAlignment="1">
      <alignment horizontal="center"/>
    </xf>
    <xf numFmtId="0" fontId="59" fillId="10" borderId="0" xfId="0" applyFont="1" applyFill="1" applyAlignment="1">
      <alignment horizontal="center" vertical="center" wrapText="1"/>
    </xf>
    <xf numFmtId="0" fontId="60" fillId="10" borderId="0" xfId="0" applyFont="1" applyFill="1" applyAlignment="1">
      <alignment horizontal="left" vertical="top"/>
    </xf>
    <xf numFmtId="0" fontId="61" fillId="10" borderId="0" xfId="0" applyFont="1" applyFill="1" applyAlignment="1">
      <alignment horizontal="center" vertical="center"/>
    </xf>
    <xf numFmtId="0" fontId="48" fillId="10" borderId="0" xfId="0" applyFont="1" applyFill="1"/>
    <xf numFmtId="0" fontId="63" fillId="10" borderId="0" xfId="0" applyFont="1" applyFill="1" applyAlignment="1">
      <alignment horizontal="right"/>
    </xf>
    <xf numFmtId="0" fontId="63" fillId="10" borderId="0" xfId="0" applyFont="1" applyFill="1"/>
    <xf numFmtId="15" fontId="64" fillId="10" borderId="0" xfId="0" quotePrefix="1" applyNumberFormat="1" applyFont="1" applyFill="1"/>
    <xf numFmtId="0" fontId="65" fillId="10" borderId="0" xfId="0" applyFont="1" applyFill="1"/>
    <xf numFmtId="0" fontId="66" fillId="10" borderId="0" xfId="0" applyFont="1" applyFill="1"/>
    <xf numFmtId="0" fontId="67" fillId="10" borderId="0" xfId="0" applyFont="1" applyFill="1" applyAlignment="1">
      <alignment horizontal="left"/>
    </xf>
    <xf numFmtId="0" fontId="66" fillId="10" borderId="0" xfId="0" applyFont="1" applyFill="1" applyAlignment="1">
      <alignment horizontal="left"/>
    </xf>
    <xf numFmtId="0" fontId="69" fillId="10" borderId="0" xfId="4" applyFont="1" applyFill="1" applyBorder="1" applyAlignment="1" applyProtection="1"/>
    <xf numFmtId="0" fontId="68" fillId="10" borderId="0" xfId="4" quotePrefix="1" applyFill="1" applyBorder="1" applyAlignment="1" applyProtection="1"/>
    <xf numFmtId="0" fontId="70" fillId="10" borderId="0" xfId="0" applyFont="1" applyFill="1"/>
    <xf numFmtId="0" fontId="69" fillId="10" borderId="0" xfId="4" applyFont="1" applyFill="1" applyAlignment="1" applyProtection="1"/>
    <xf numFmtId="0" fontId="55" fillId="10" borderId="0" xfId="0" applyFont="1" applyFill="1" applyAlignment="1">
      <alignment horizontal="justify" vertical="center" wrapText="1"/>
    </xf>
    <xf numFmtId="0" fontId="71" fillId="10" borderId="0" xfId="0" applyFont="1" applyFill="1" applyAlignment="1">
      <alignment vertical="center"/>
    </xf>
    <xf numFmtId="0" fontId="72" fillId="10" borderId="0" xfId="0" applyFont="1" applyFill="1"/>
    <xf numFmtId="0" fontId="73" fillId="10" borderId="0" xfId="0" applyFont="1" applyFill="1" applyAlignment="1">
      <alignment horizontal="justify" vertical="center" wrapText="1"/>
    </xf>
    <xf numFmtId="0" fontId="74" fillId="10" borderId="0" xfId="0" applyFont="1" applyFill="1" applyAlignment="1">
      <alignment vertical="center"/>
    </xf>
    <xf numFmtId="0" fontId="73" fillId="12" borderId="0" xfId="0" applyFont="1" applyFill="1" applyAlignment="1">
      <alignment vertical="center"/>
    </xf>
    <xf numFmtId="0" fontId="75" fillId="12" borderId="0" xfId="0" applyFont="1" applyFill="1" applyAlignment="1">
      <alignment horizontal="right" vertical="center" wrapText="1"/>
    </xf>
    <xf numFmtId="0" fontId="76" fillId="10" borderId="0" xfId="0" applyFont="1" applyFill="1" applyAlignment="1">
      <alignment vertical="center" wrapText="1"/>
    </xf>
    <xf numFmtId="169" fontId="76" fillId="10" borderId="0" xfId="5" applyNumberFormat="1" applyFont="1" applyFill="1" applyBorder="1" applyAlignment="1">
      <alignment vertical="center" wrapText="1"/>
    </xf>
    <xf numFmtId="166" fontId="76" fillId="10" borderId="0" xfId="0" applyNumberFormat="1" applyFont="1" applyFill="1" applyAlignment="1">
      <alignment vertical="center" wrapText="1"/>
    </xf>
    <xf numFmtId="0" fontId="76" fillId="10" borderId="28" xfId="0" applyFont="1" applyFill="1" applyBorder="1" applyAlignment="1">
      <alignment horizontal="left" vertical="center" wrapText="1" indent="3"/>
    </xf>
    <xf numFmtId="169" fontId="76" fillId="10" borderId="28" xfId="5" applyNumberFormat="1" applyFont="1" applyFill="1" applyBorder="1" applyAlignment="1">
      <alignment vertical="center" wrapText="1"/>
    </xf>
    <xf numFmtId="166" fontId="76" fillId="10" borderId="28" xfId="0" applyNumberFormat="1" applyFont="1" applyFill="1" applyBorder="1" applyAlignment="1">
      <alignment vertical="center" wrapText="1"/>
    </xf>
    <xf numFmtId="0" fontId="76" fillId="10" borderId="29" xfId="0" applyFont="1" applyFill="1" applyBorder="1" applyAlignment="1">
      <alignment vertical="center" wrapText="1"/>
    </xf>
    <xf numFmtId="165" fontId="76" fillId="10" borderId="29" xfId="1" applyNumberFormat="1" applyFont="1" applyFill="1" applyBorder="1" applyAlignment="1">
      <alignment vertical="center" wrapText="1"/>
    </xf>
    <xf numFmtId="165" fontId="0" fillId="10" borderId="0" xfId="1" applyNumberFormat="1" applyFont="1" applyFill="1" applyBorder="1" applyAlignment="1">
      <alignment vertical="top" wrapText="1"/>
    </xf>
    <xf numFmtId="0" fontId="76" fillId="10" borderId="28" xfId="0" applyFont="1" applyFill="1" applyBorder="1" applyAlignment="1">
      <alignment vertical="center" wrapText="1"/>
    </xf>
    <xf numFmtId="0" fontId="76" fillId="10" borderId="13" xfId="0" applyFont="1" applyFill="1" applyBorder="1" applyAlignment="1">
      <alignment vertical="center" wrapText="1"/>
    </xf>
    <xf numFmtId="169" fontId="50" fillId="0" borderId="13" xfId="5" applyNumberFormat="1" applyFont="1" applyFill="1" applyBorder="1" applyAlignment="1">
      <alignment vertical="center" wrapText="1"/>
    </xf>
    <xf numFmtId="166" fontId="76" fillId="10" borderId="13" xfId="0" applyNumberFormat="1" applyFont="1" applyFill="1" applyBorder="1" applyAlignment="1">
      <alignment vertical="center" wrapText="1"/>
    </xf>
    <xf numFmtId="0" fontId="0" fillId="10" borderId="13" xfId="0" applyFill="1" applyBorder="1" applyAlignment="1">
      <alignment vertical="center" wrapText="1"/>
    </xf>
    <xf numFmtId="169" fontId="76" fillId="10" borderId="13" xfId="5" applyNumberFormat="1" applyFont="1" applyFill="1" applyBorder="1" applyAlignment="1">
      <alignment vertical="center" wrapText="1"/>
    </xf>
    <xf numFmtId="0" fontId="77" fillId="10" borderId="0" xfId="0" applyFont="1" applyFill="1" applyAlignment="1">
      <alignment horizontal="justify" vertical="center" wrapText="1"/>
    </xf>
    <xf numFmtId="0" fontId="78" fillId="12" borderId="0" xfId="0" applyFont="1" applyFill="1" applyAlignment="1">
      <alignment horizontal="justify" vertical="center" wrapText="1"/>
    </xf>
    <xf numFmtId="0" fontId="76" fillId="12" borderId="0" xfId="0" applyFont="1" applyFill="1" applyAlignment="1">
      <alignment vertical="center" wrapText="1"/>
    </xf>
    <xf numFmtId="0" fontId="76" fillId="10" borderId="0" xfId="0" applyFont="1" applyFill="1" applyAlignment="1">
      <alignment horizontal="justify" vertical="center" wrapText="1"/>
    </xf>
    <xf numFmtId="170" fontId="50" fillId="10" borderId="0" xfId="5" applyNumberFormat="1" applyFont="1" applyFill="1" applyBorder="1" applyAlignment="1">
      <alignment vertical="top" wrapText="1"/>
    </xf>
    <xf numFmtId="166" fontId="0" fillId="10" borderId="0" xfId="0" applyNumberFormat="1" applyFill="1" applyAlignment="1">
      <alignment vertical="top" wrapText="1"/>
    </xf>
    <xf numFmtId="0" fontId="74" fillId="12" borderId="0" xfId="0" applyFont="1" applyFill="1" applyAlignment="1">
      <alignment horizontal="justify" vertical="center" wrapText="1"/>
    </xf>
    <xf numFmtId="0" fontId="76" fillId="10" borderId="0" xfId="0" applyFont="1" applyFill="1" applyAlignment="1">
      <alignment horizontal="left" vertical="center" wrapText="1" indent="6"/>
    </xf>
    <xf numFmtId="170" fontId="0" fillId="10" borderId="0" xfId="5" applyNumberFormat="1" applyFont="1" applyFill="1" applyBorder="1" applyAlignment="1">
      <alignment horizontal="center" vertical="top" wrapText="1"/>
    </xf>
    <xf numFmtId="170" fontId="0" fillId="10" borderId="0" xfId="5" applyNumberFormat="1" applyFont="1" applyFill="1" applyBorder="1" applyAlignment="1">
      <alignment vertical="top" wrapText="1"/>
    </xf>
    <xf numFmtId="169" fontId="47" fillId="0" borderId="28" xfId="0" applyNumberFormat="1" applyFont="1" applyBorder="1" applyAlignment="1">
      <alignment vertical="center" wrapText="1"/>
    </xf>
    <xf numFmtId="169" fontId="76" fillId="10" borderId="28" xfId="0" applyNumberFormat="1" applyFont="1" applyFill="1" applyBorder="1" applyAlignment="1">
      <alignment vertical="center" wrapText="1"/>
    </xf>
    <xf numFmtId="169" fontId="0" fillId="10" borderId="0" xfId="5" applyNumberFormat="1" applyFont="1" applyFill="1" applyBorder="1" applyAlignment="1">
      <alignment horizontal="right" vertical="top" wrapText="1"/>
    </xf>
    <xf numFmtId="169" fontId="47" fillId="10" borderId="28" xfId="0" applyNumberFormat="1" applyFont="1" applyFill="1" applyBorder="1" applyAlignment="1">
      <alignment vertical="center" wrapText="1"/>
    </xf>
    <xf numFmtId="170" fontId="50" fillId="0" borderId="28" xfId="5" applyNumberFormat="1" applyFont="1" applyFill="1" applyBorder="1" applyAlignment="1">
      <alignment vertical="top" wrapText="1"/>
    </xf>
    <xf numFmtId="170" fontId="0" fillId="10" borderId="28" xfId="5" applyNumberFormat="1" applyFont="1" applyFill="1" applyBorder="1" applyAlignment="1">
      <alignment vertical="top" wrapText="1"/>
    </xf>
    <xf numFmtId="168" fontId="50" fillId="10" borderId="0" xfId="0" applyNumberFormat="1" applyFont="1" applyFill="1" applyAlignment="1">
      <alignment vertical="center" wrapText="1"/>
    </xf>
    <xf numFmtId="168" fontId="76" fillId="10" borderId="0" xfId="0" applyNumberFormat="1" applyFont="1" applyFill="1" applyAlignment="1">
      <alignment vertical="center" wrapText="1"/>
    </xf>
    <xf numFmtId="168" fontId="0" fillId="10" borderId="0" xfId="0" applyNumberFormat="1" applyFill="1" applyAlignment="1">
      <alignment horizontal="right"/>
    </xf>
    <xf numFmtId="168" fontId="50" fillId="10" borderId="28" xfId="0" applyNumberFormat="1" applyFont="1" applyFill="1" applyBorder="1" applyAlignment="1">
      <alignment vertical="center" wrapText="1"/>
    </xf>
    <xf numFmtId="168" fontId="76" fillId="10" borderId="28" xfId="0" applyNumberFormat="1" applyFont="1" applyFill="1" applyBorder="1" applyAlignment="1">
      <alignment vertical="center" wrapText="1"/>
    </xf>
    <xf numFmtId="0" fontId="68" fillId="10" borderId="0" xfId="4" applyFill="1" applyAlignment="1" applyProtection="1">
      <alignment horizontal="right"/>
    </xf>
    <xf numFmtId="0" fontId="48" fillId="10" borderId="0" xfId="0" applyFont="1" applyFill="1" applyAlignment="1">
      <alignment vertical="center"/>
    </xf>
    <xf numFmtId="0" fontId="78" fillId="12" borderId="0" xfId="0" applyFont="1" applyFill="1" applyAlignment="1">
      <alignment horizontal="left" vertical="center" wrapText="1"/>
    </xf>
    <xf numFmtId="0" fontId="75" fillId="12" borderId="0" xfId="0" applyFont="1" applyFill="1" applyAlignment="1">
      <alignment horizontal="center" vertical="center" wrapText="1"/>
    </xf>
    <xf numFmtId="0" fontId="76" fillId="10" borderId="0" xfId="0" applyFont="1" applyFill="1" applyAlignment="1">
      <alignment vertical="center"/>
    </xf>
    <xf numFmtId="166" fontId="76" fillId="10" borderId="0" xfId="0" applyNumberFormat="1" applyFont="1" applyFill="1" applyAlignment="1">
      <alignment vertical="center"/>
    </xf>
    <xf numFmtId="0" fontId="50" fillId="0" borderId="0" xfId="0" applyFont="1" applyAlignment="1">
      <alignment vertical="center"/>
    </xf>
    <xf numFmtId="9" fontId="76" fillId="10" borderId="0" xfId="1" applyFont="1" applyFill="1" applyBorder="1" applyAlignment="1">
      <alignment vertical="center" wrapText="1"/>
    </xf>
    <xf numFmtId="169" fontId="0" fillId="10" borderId="0" xfId="5" applyNumberFormat="1" applyFont="1" applyFill="1" applyBorder="1" applyAlignment="1">
      <alignment vertical="center" wrapText="1"/>
    </xf>
    <xf numFmtId="166" fontId="0" fillId="10" borderId="0" xfId="0" applyNumberFormat="1" applyFill="1" applyAlignment="1">
      <alignment vertical="center" wrapText="1"/>
    </xf>
    <xf numFmtId="166" fontId="0" fillId="10" borderId="0" xfId="0" applyNumberFormat="1" applyFill="1" applyAlignment="1">
      <alignment vertical="center"/>
    </xf>
    <xf numFmtId="165" fontId="0" fillId="10" borderId="0" xfId="1" applyNumberFormat="1" applyFont="1" applyFill="1" applyBorder="1" applyAlignment="1">
      <alignment vertical="center"/>
    </xf>
    <xf numFmtId="0" fontId="0" fillId="10" borderId="28" xfId="0" applyFill="1" applyBorder="1"/>
    <xf numFmtId="0" fontId="76" fillId="10" borderId="28" xfId="0" applyFont="1" applyFill="1" applyBorder="1" applyAlignment="1">
      <alignment vertical="center"/>
    </xf>
    <xf numFmtId="165" fontId="0" fillId="10" borderId="28" xfId="1" applyNumberFormat="1" applyFont="1" applyFill="1" applyBorder="1" applyAlignment="1">
      <alignment vertical="center" wrapText="1"/>
    </xf>
    <xf numFmtId="165" fontId="0" fillId="10" borderId="28" xfId="1" applyNumberFormat="1" applyFont="1" applyFill="1" applyBorder="1" applyAlignment="1">
      <alignment vertical="center"/>
    </xf>
    <xf numFmtId="169" fontId="76" fillId="10" borderId="0" xfId="5" applyNumberFormat="1" applyFont="1" applyFill="1" applyBorder="1" applyAlignment="1">
      <alignment vertical="center"/>
    </xf>
    <xf numFmtId="169" fontId="76" fillId="0" borderId="0" xfId="5" applyNumberFormat="1" applyFont="1" applyFill="1" applyBorder="1" applyAlignment="1">
      <alignment vertical="center"/>
    </xf>
    <xf numFmtId="0" fontId="49" fillId="10" borderId="0" xfId="0" applyFont="1" applyFill="1"/>
    <xf numFmtId="0" fontId="50" fillId="10" borderId="0" xfId="0" applyFont="1" applyFill="1" applyAlignment="1">
      <alignment vertical="center"/>
    </xf>
    <xf numFmtId="0" fontId="50" fillId="10" borderId="0" xfId="0" applyFont="1" applyFill="1"/>
    <xf numFmtId="0" fontId="47" fillId="10" borderId="0" xfId="0" applyFont="1" applyFill="1"/>
    <xf numFmtId="169" fontId="50" fillId="10" borderId="0" xfId="5" applyNumberFormat="1" applyFont="1" applyFill="1" applyBorder="1" applyAlignment="1">
      <alignment horizontal="right" vertical="center"/>
    </xf>
    <xf numFmtId="1" fontId="50" fillId="10" borderId="0" xfId="0" applyNumberFormat="1" applyFont="1" applyFill="1" applyAlignment="1">
      <alignment horizontal="right" vertical="center"/>
    </xf>
    <xf numFmtId="1" fontId="47" fillId="10" borderId="0" xfId="0" applyNumberFormat="1" applyFont="1" applyFill="1" applyAlignment="1">
      <alignment horizontal="right" vertical="center"/>
    </xf>
    <xf numFmtId="169" fontId="50" fillId="10" borderId="0" xfId="5" applyNumberFormat="1" applyFont="1" applyFill="1" applyBorder="1" applyAlignment="1">
      <alignment horizontal="right"/>
    </xf>
    <xf numFmtId="0" fontId="50" fillId="10" borderId="0" xfId="0" applyFont="1" applyFill="1" applyAlignment="1">
      <alignment horizontal="left" vertical="center" indent="1"/>
    </xf>
    <xf numFmtId="0" fontId="50" fillId="10" borderId="28" xfId="0" applyFont="1" applyFill="1" applyBorder="1" applyAlignment="1">
      <alignment horizontal="left" vertical="center"/>
    </xf>
    <xf numFmtId="0" fontId="50" fillId="10" borderId="28" xfId="0" applyFont="1" applyFill="1" applyBorder="1"/>
    <xf numFmtId="0" fontId="47" fillId="10" borderId="28" xfId="0" applyFont="1" applyFill="1" applyBorder="1"/>
    <xf numFmtId="1" fontId="50" fillId="10" borderId="28" xfId="0" applyNumberFormat="1" applyFont="1" applyFill="1" applyBorder="1" applyAlignment="1">
      <alignment horizontal="right" vertical="center"/>
    </xf>
    <xf numFmtId="1" fontId="47" fillId="10" borderId="28" xfId="0" applyNumberFormat="1" applyFont="1" applyFill="1" applyBorder="1" applyAlignment="1">
      <alignment horizontal="right" vertical="center"/>
    </xf>
    <xf numFmtId="169" fontId="50" fillId="10" borderId="0" xfId="5" applyNumberFormat="1" applyFont="1" applyFill="1" applyBorder="1" applyAlignment="1">
      <alignment vertical="center"/>
    </xf>
    <xf numFmtId="0" fontId="74" fillId="10" borderId="0" xfId="0" applyFont="1" applyFill="1" applyAlignment="1">
      <alignment vertical="center" wrapText="1"/>
    </xf>
    <xf numFmtId="170" fontId="76" fillId="10" borderId="0" xfId="5" applyNumberFormat="1" applyFont="1" applyFill="1" applyBorder="1" applyAlignment="1">
      <alignment vertical="center"/>
    </xf>
    <xf numFmtId="170" fontId="76" fillId="0" borderId="0" xfId="5" applyNumberFormat="1" applyFont="1" applyFill="1" applyBorder="1" applyAlignment="1">
      <alignment vertical="center"/>
    </xf>
    <xf numFmtId="169" fontId="50" fillId="10" borderId="0" xfId="5" applyNumberFormat="1" applyFont="1" applyFill="1" applyBorder="1"/>
    <xf numFmtId="170" fontId="0" fillId="10" borderId="0" xfId="5" applyNumberFormat="1" applyFont="1" applyFill="1" applyBorder="1"/>
    <xf numFmtId="170" fontId="47" fillId="10" borderId="0" xfId="5" applyNumberFormat="1" applyFont="1" applyFill="1" applyBorder="1" applyAlignment="1">
      <alignment horizontal="right"/>
    </xf>
    <xf numFmtId="10" fontId="50" fillId="10" borderId="0" xfId="1" applyNumberFormat="1" applyFont="1" applyFill="1" applyBorder="1" applyAlignment="1">
      <alignment horizontal="right"/>
    </xf>
    <xf numFmtId="165" fontId="0" fillId="10" borderId="0" xfId="5" applyNumberFormat="1" applyFont="1" applyFill="1" applyBorder="1" applyAlignment="1">
      <alignment vertical="center"/>
    </xf>
    <xf numFmtId="170" fontId="0" fillId="10" borderId="0" xfId="5" applyNumberFormat="1" applyFont="1" applyFill="1" applyBorder="1" applyAlignment="1">
      <alignment vertical="center"/>
    </xf>
    <xf numFmtId="169" fontId="0" fillId="10" borderId="0" xfId="5" applyNumberFormat="1" applyFont="1" applyFill="1" applyBorder="1" applyAlignment="1">
      <alignment vertical="center"/>
    </xf>
    <xf numFmtId="9" fontId="76" fillId="10" borderId="0" xfId="0" applyNumberFormat="1" applyFont="1" applyFill="1" applyAlignment="1">
      <alignment horizontal="right" vertical="center"/>
    </xf>
    <xf numFmtId="0" fontId="76" fillId="10" borderId="0" xfId="0" applyFont="1" applyFill="1" applyAlignment="1">
      <alignment horizontal="right" vertical="center" wrapText="1"/>
    </xf>
    <xf numFmtId="0" fontId="76" fillId="10" borderId="0" xfId="0" applyFont="1" applyFill="1" applyAlignment="1">
      <alignment horizontal="right" vertical="center"/>
    </xf>
    <xf numFmtId="0" fontId="55" fillId="12" borderId="0" xfId="0" applyFont="1" applyFill="1" applyAlignment="1">
      <alignment horizontal="justify" vertical="center" wrapText="1"/>
    </xf>
    <xf numFmtId="0" fontId="48" fillId="10" borderId="14" xfId="0" applyFont="1" applyFill="1" applyBorder="1"/>
    <xf numFmtId="0" fontId="0" fillId="10" borderId="14" xfId="0" applyFill="1" applyBorder="1"/>
    <xf numFmtId="169" fontId="0" fillId="10" borderId="14" xfId="5" applyNumberFormat="1" applyFont="1" applyFill="1" applyBorder="1"/>
    <xf numFmtId="168" fontId="0" fillId="10" borderId="0" xfId="5" applyFont="1" applyFill="1"/>
    <xf numFmtId="0" fontId="50" fillId="10" borderId="14" xfId="0" applyFont="1" applyFill="1" applyBorder="1"/>
    <xf numFmtId="169" fontId="0" fillId="0" borderId="0" xfId="0" applyNumberFormat="1"/>
    <xf numFmtId="168" fontId="0" fillId="10" borderId="0" xfId="5" applyFont="1" applyFill="1" applyBorder="1"/>
    <xf numFmtId="0" fontId="81" fillId="10" borderId="0" xfId="0" applyFont="1" applyFill="1"/>
    <xf numFmtId="0" fontId="82" fillId="10" borderId="0" xfId="0" applyFont="1" applyFill="1"/>
    <xf numFmtId="0" fontId="0" fillId="10" borderId="0" xfId="0" applyFill="1" applyAlignment="1">
      <alignment horizontal="left"/>
    </xf>
    <xf numFmtId="0" fontId="83" fillId="10" borderId="0" xfId="0" applyFont="1" applyFill="1"/>
    <xf numFmtId="168" fontId="50" fillId="10" borderId="0" xfId="5" applyFont="1" applyFill="1"/>
    <xf numFmtId="168" fontId="50" fillId="10" borderId="14" xfId="5" applyFont="1" applyFill="1" applyBorder="1"/>
    <xf numFmtId="168" fontId="50" fillId="10" borderId="0" xfId="5" applyFont="1" applyFill="1" applyBorder="1"/>
    <xf numFmtId="0" fontId="78" fillId="12" borderId="0" xfId="0" applyFont="1" applyFill="1" applyAlignment="1">
      <alignment vertical="center" wrapText="1"/>
    </xf>
    <xf numFmtId="0" fontId="78" fillId="10" borderId="0" xfId="0" applyFont="1" applyFill="1" applyAlignment="1">
      <alignment vertical="center" wrapText="1"/>
    </xf>
    <xf numFmtId="0" fontId="0" fillId="0" borderId="14" xfId="0" applyBorder="1"/>
    <xf numFmtId="169" fontId="0" fillId="0" borderId="14" xfId="5" applyNumberFormat="1" applyFont="1" applyFill="1" applyBorder="1" applyAlignment="1">
      <alignment horizontal="center"/>
    </xf>
    <xf numFmtId="0" fontId="50" fillId="0" borderId="14" xfId="0" applyFont="1" applyBorder="1"/>
    <xf numFmtId="9" fontId="0" fillId="0" borderId="14" xfId="0" applyNumberFormat="1" applyBorder="1" applyAlignment="1">
      <alignment horizontal="center"/>
    </xf>
    <xf numFmtId="0" fontId="0" fillId="0" borderId="14" xfId="0" applyBorder="1" applyAlignment="1">
      <alignment horizontal="center"/>
    </xf>
    <xf numFmtId="0" fontId="50" fillId="0" borderId="0" xfId="0" applyFont="1"/>
    <xf numFmtId="0" fontId="0" fillId="0" borderId="0" xfId="0" applyAlignment="1">
      <alignment horizontal="center"/>
    </xf>
    <xf numFmtId="0" fontId="0" fillId="10" borderId="0" xfId="0" applyFill="1" applyAlignment="1">
      <alignment vertical="center"/>
    </xf>
    <xf numFmtId="0" fontId="0" fillId="10" borderId="0" xfId="0" applyFill="1" applyAlignment="1">
      <alignment horizontal="center" vertical="center"/>
    </xf>
    <xf numFmtId="0" fontId="0" fillId="10" borderId="28" xfId="0" applyFill="1" applyBorder="1" applyAlignment="1">
      <alignment vertical="center"/>
    </xf>
    <xf numFmtId="0" fontId="82" fillId="10" borderId="0" xfId="0" applyFont="1" applyFill="1" applyAlignment="1">
      <alignment vertical="center"/>
    </xf>
    <xf numFmtId="0" fontId="86" fillId="10" borderId="0" xfId="0" applyFont="1" applyFill="1" applyAlignment="1">
      <alignment vertical="center"/>
    </xf>
    <xf numFmtId="0" fontId="78" fillId="10" borderId="0" xfId="0" applyFont="1" applyFill="1" applyAlignment="1">
      <alignment horizontal="justify" vertical="center" wrapText="1"/>
    </xf>
    <xf numFmtId="0" fontId="0" fillId="10" borderId="0" xfId="0" applyFill="1" applyAlignment="1">
      <alignment vertical="center" wrapText="1"/>
    </xf>
    <xf numFmtId="0" fontId="87" fillId="10" borderId="0" xfId="0" applyFont="1" applyFill="1"/>
    <xf numFmtId="0" fontId="88" fillId="10" borderId="0" xfId="0" applyFont="1" applyFill="1" applyAlignment="1">
      <alignment horizontal="right"/>
    </xf>
    <xf numFmtId="14" fontId="88" fillId="10" borderId="0" xfId="0" applyNumberFormat="1" applyFont="1" applyFill="1" applyAlignment="1">
      <alignment horizontal="left"/>
    </xf>
    <xf numFmtId="0" fontId="88" fillId="10" borderId="0" xfId="0" applyFont="1" applyFill="1"/>
    <xf numFmtId="0" fontId="79" fillId="10" borderId="0" xfId="0" applyFont="1" applyFill="1"/>
    <xf numFmtId="0" fontId="89" fillId="12" borderId="28" xfId="0" applyFont="1" applyFill="1" applyBorder="1"/>
    <xf numFmtId="0" fontId="0" fillId="12" borderId="28" xfId="0" applyFill="1" applyBorder="1"/>
    <xf numFmtId="0" fontId="50" fillId="10" borderId="28" xfId="0" applyFont="1" applyFill="1" applyBorder="1" applyAlignment="1">
      <alignment wrapText="1"/>
    </xf>
    <xf numFmtId="0" fontId="0" fillId="10" borderId="28" xfId="0" applyFill="1" applyBorder="1" applyAlignment="1">
      <alignment wrapText="1"/>
    </xf>
    <xf numFmtId="0" fontId="48" fillId="10" borderId="28" xfId="0" applyFont="1" applyFill="1" applyBorder="1" applyAlignment="1">
      <alignment wrapText="1"/>
    </xf>
    <xf numFmtId="0" fontId="50" fillId="10" borderId="13" xfId="0" applyFont="1" applyFill="1" applyBorder="1"/>
    <xf numFmtId="169" fontId="50" fillId="10" borderId="13" xfId="5" applyNumberFormat="1" applyFont="1" applyFill="1" applyBorder="1"/>
    <xf numFmtId="169" fontId="48" fillId="10" borderId="13" xfId="5" applyNumberFormat="1" applyFont="1" applyFill="1" applyBorder="1"/>
    <xf numFmtId="0" fontId="52" fillId="10" borderId="13" xfId="0" applyFont="1" applyFill="1" applyBorder="1"/>
    <xf numFmtId="9" fontId="52" fillId="10" borderId="13" xfId="1" applyFont="1" applyFill="1" applyBorder="1"/>
    <xf numFmtId="9" fontId="90" fillId="10" borderId="13" xfId="1" applyFont="1" applyFill="1" applyBorder="1"/>
    <xf numFmtId="0" fontId="91" fillId="10" borderId="0" xfId="0" applyFont="1" applyFill="1"/>
    <xf numFmtId="0" fontId="90" fillId="12" borderId="28" xfId="0" applyFont="1" applyFill="1" applyBorder="1"/>
    <xf numFmtId="0" fontId="50" fillId="12" borderId="28" xfId="0" applyFont="1" applyFill="1" applyBorder="1"/>
    <xf numFmtId="170" fontId="48" fillId="10" borderId="13" xfId="5" applyNumberFormat="1" applyFont="1" applyFill="1" applyBorder="1"/>
    <xf numFmtId="9" fontId="48" fillId="10" borderId="13" xfId="1" applyFont="1" applyFill="1" applyBorder="1"/>
    <xf numFmtId="0" fontId="90" fillId="10" borderId="0" xfId="0" applyFont="1" applyFill="1"/>
    <xf numFmtId="0" fontId="13" fillId="10" borderId="0" xfId="2" applyFill="1" applyAlignment="1" applyProtection="1">
      <alignment horizontal="right"/>
    </xf>
    <xf numFmtId="3" fontId="0" fillId="10" borderId="0" xfId="0" applyNumberFormat="1" applyFill="1"/>
    <xf numFmtId="0" fontId="89" fillId="12" borderId="0" xfId="0" applyFont="1" applyFill="1" applyAlignment="1">
      <alignment horizontal="left"/>
    </xf>
    <xf numFmtId="0" fontId="89" fillId="12" borderId="0" xfId="0" applyFont="1" applyFill="1" applyAlignment="1">
      <alignment horizontal="right"/>
    </xf>
    <xf numFmtId="0" fontId="0" fillId="12" borderId="0" xfId="0" applyFill="1" applyAlignment="1">
      <alignment horizontal="left"/>
    </xf>
    <xf numFmtId="0" fontId="0" fillId="12" borderId="0" xfId="0" applyFill="1"/>
    <xf numFmtId="0" fontId="0" fillId="10" borderId="28" xfId="0" applyFill="1" applyBorder="1" applyAlignment="1">
      <alignment horizontal="right" wrapText="1"/>
    </xf>
    <xf numFmtId="0" fontId="0" fillId="10" borderId="28" xfId="0" quotePrefix="1" applyFill="1" applyBorder="1" applyAlignment="1">
      <alignment horizontal="right" wrapText="1"/>
    </xf>
    <xf numFmtId="0" fontId="50" fillId="10" borderId="0" xfId="0" applyFont="1" applyFill="1" applyAlignment="1">
      <alignment horizontal="right" wrapText="1"/>
    </xf>
    <xf numFmtId="0" fontId="0" fillId="10" borderId="0" xfId="0" applyFill="1" applyAlignment="1">
      <alignment horizontal="center"/>
    </xf>
    <xf numFmtId="0" fontId="0" fillId="10" borderId="0" xfId="0" applyFill="1" applyAlignment="1">
      <alignment wrapText="1"/>
    </xf>
    <xf numFmtId="170" fontId="0" fillId="10" borderId="0" xfId="5" applyNumberFormat="1" applyFont="1" applyFill="1"/>
    <xf numFmtId="171" fontId="49" fillId="10" borderId="0" xfId="0" applyNumberFormat="1" applyFont="1" applyFill="1"/>
    <xf numFmtId="171" fontId="0" fillId="10" borderId="0" xfId="0" applyNumberFormat="1" applyFill="1"/>
    <xf numFmtId="170" fontId="50" fillId="10" borderId="0" xfId="5" applyNumberFormat="1" applyFont="1" applyFill="1" applyAlignment="1">
      <alignment horizontal="center"/>
    </xf>
    <xf numFmtId="0" fontId="0" fillId="10" borderId="13" xfId="0" applyFill="1" applyBorder="1"/>
    <xf numFmtId="170" fontId="83" fillId="10" borderId="13" xfId="5" applyNumberFormat="1" applyFont="1" applyFill="1" applyBorder="1" applyAlignment="1">
      <alignment horizontal="center"/>
    </xf>
    <xf numFmtId="0" fontId="90" fillId="12" borderId="0" xfId="0" applyFont="1" applyFill="1" applyAlignment="1">
      <alignment horizontal="left"/>
    </xf>
    <xf numFmtId="165" fontId="50" fillId="10" borderId="0" xfId="1" applyNumberFormat="1" applyFont="1" applyFill="1" applyAlignment="1">
      <alignment horizontal="right"/>
    </xf>
    <xf numFmtId="0" fontId="50" fillId="10" borderId="0" xfId="0" applyFont="1" applyFill="1" applyAlignment="1">
      <alignment horizontal="center"/>
    </xf>
    <xf numFmtId="170" fontId="50" fillId="10" borderId="0" xfId="6" applyNumberFormat="1" applyFont="1" applyFill="1" applyAlignment="1">
      <alignment horizontal="right"/>
    </xf>
    <xf numFmtId="165" fontId="83" fillId="10" borderId="13" xfId="1" applyNumberFormat="1" applyFont="1" applyFill="1" applyBorder="1" applyAlignment="1">
      <alignment horizontal="right"/>
    </xf>
    <xf numFmtId="170" fontId="83" fillId="10" borderId="0" xfId="5" applyNumberFormat="1" applyFont="1" applyFill="1" applyBorder="1" applyAlignment="1">
      <alignment horizontal="center"/>
    </xf>
    <xf numFmtId="10" fontId="50" fillId="10" borderId="0" xfId="1" applyNumberFormat="1" applyFont="1" applyFill="1" applyAlignment="1">
      <alignment horizontal="center"/>
    </xf>
    <xf numFmtId="10" fontId="83" fillId="10" borderId="13" xfId="1" applyNumberFormat="1" applyFont="1" applyFill="1" applyBorder="1" applyAlignment="1">
      <alignment horizontal="center"/>
    </xf>
    <xf numFmtId="0" fontId="90" fillId="12" borderId="0" xfId="0" applyFont="1" applyFill="1" applyAlignment="1">
      <alignment horizontal="right"/>
    </xf>
    <xf numFmtId="0" fontId="50" fillId="12" borderId="0" xfId="0" applyFont="1" applyFill="1"/>
    <xf numFmtId="0" fontId="50" fillId="10" borderId="28" xfId="0" applyFont="1" applyFill="1" applyBorder="1" applyAlignment="1">
      <alignment horizontal="right" wrapText="1"/>
    </xf>
    <xf numFmtId="0" fontId="50" fillId="10" borderId="0" xfId="0" applyFont="1" applyFill="1" applyAlignment="1">
      <alignment wrapText="1"/>
    </xf>
    <xf numFmtId="0" fontId="79" fillId="0" borderId="0" xfId="0" applyFont="1"/>
    <xf numFmtId="0" fontId="48" fillId="12" borderId="0" xfId="0" applyFont="1" applyFill="1"/>
    <xf numFmtId="0" fontId="48" fillId="10" borderId="13" xfId="0" applyFont="1" applyFill="1" applyBorder="1"/>
    <xf numFmtId="0" fontId="83" fillId="12" borderId="0" xfId="0" applyFont="1" applyFill="1"/>
    <xf numFmtId="0" fontId="50" fillId="10" borderId="28" xfId="0" applyFont="1" applyFill="1" applyBorder="1" applyAlignment="1">
      <alignment horizontal="right"/>
    </xf>
    <xf numFmtId="170" fontId="50" fillId="10" borderId="0" xfId="5" applyNumberFormat="1" applyFont="1" applyFill="1"/>
    <xf numFmtId="0" fontId="83" fillId="10" borderId="13" xfId="0" applyFont="1" applyFill="1" applyBorder="1"/>
    <xf numFmtId="170" fontId="83" fillId="10" borderId="13" xfId="5" applyNumberFormat="1" applyFont="1" applyFill="1" applyBorder="1" applyAlignment="1">
      <alignment horizontal="right"/>
    </xf>
    <xf numFmtId="170" fontId="50" fillId="10" borderId="0" xfId="5" applyNumberFormat="1" applyFont="1" applyFill="1" applyAlignment="1">
      <alignment horizontal="right"/>
    </xf>
    <xf numFmtId="0" fontId="50" fillId="10" borderId="0" xfId="0" quotePrefix="1" applyFont="1" applyFill="1" applyAlignment="1">
      <alignment vertical="center"/>
    </xf>
    <xf numFmtId="0" fontId="50" fillId="10" borderId="0" xfId="0" quotePrefix="1" applyFont="1" applyFill="1"/>
    <xf numFmtId="10" fontId="50" fillId="10" borderId="13" xfId="1" applyNumberFormat="1" applyFont="1" applyFill="1" applyBorder="1" applyAlignment="1">
      <alignment horizontal="right"/>
    </xf>
    <xf numFmtId="10" fontId="48" fillId="10" borderId="13" xfId="1" applyNumberFormat="1" applyFont="1" applyFill="1" applyBorder="1"/>
    <xf numFmtId="0" fontId="93" fillId="10" borderId="0" xfId="0" applyFont="1" applyFill="1"/>
    <xf numFmtId="10" fontId="83" fillId="10" borderId="13" xfId="1" applyNumberFormat="1" applyFont="1" applyFill="1" applyBorder="1" applyAlignment="1">
      <alignment horizontal="right"/>
    </xf>
    <xf numFmtId="10" fontId="50" fillId="10" borderId="0" xfId="1" applyNumberFormat="1" applyFont="1" applyFill="1" applyAlignment="1">
      <alignment horizontal="right"/>
    </xf>
    <xf numFmtId="10" fontId="50" fillId="10" borderId="28" xfId="1" applyNumberFormat="1" applyFont="1" applyFill="1" applyBorder="1" applyAlignment="1">
      <alignment horizontal="right"/>
    </xf>
    <xf numFmtId="170" fontId="0" fillId="10" borderId="13" xfId="5" applyNumberFormat="1" applyFont="1" applyFill="1" applyBorder="1"/>
    <xf numFmtId="168" fontId="83" fillId="10" borderId="13" xfId="5" applyFont="1" applyFill="1" applyBorder="1" applyAlignment="1">
      <alignment horizontal="right"/>
    </xf>
    <xf numFmtId="10" fontId="83" fillId="0" borderId="13" xfId="1" applyNumberFormat="1" applyFont="1" applyFill="1" applyBorder="1" applyAlignment="1">
      <alignment horizontal="right"/>
    </xf>
    <xf numFmtId="0" fontId="94" fillId="10" borderId="0" xfId="0" applyFont="1" applyFill="1"/>
    <xf numFmtId="0" fontId="95" fillId="10" borderId="0" xfId="0" applyFont="1" applyFill="1"/>
    <xf numFmtId="0" fontId="96" fillId="12" borderId="0" xfId="0" applyFont="1" applyFill="1" applyAlignment="1">
      <alignment horizontal="left"/>
    </xf>
    <xf numFmtId="0" fontId="97" fillId="12" borderId="0" xfId="0" applyFont="1" applyFill="1"/>
    <xf numFmtId="0" fontId="95" fillId="10" borderId="28" xfId="0" applyFont="1" applyFill="1" applyBorder="1"/>
    <xf numFmtId="0" fontId="95" fillId="10" borderId="28" xfId="0" applyFont="1" applyFill="1" applyBorder="1" applyAlignment="1">
      <alignment horizontal="right" wrapText="1"/>
    </xf>
    <xf numFmtId="0" fontId="97" fillId="10" borderId="28" xfId="0" applyFont="1" applyFill="1" applyBorder="1" applyAlignment="1">
      <alignment horizontal="right" wrapText="1"/>
    </xf>
    <xf numFmtId="2" fontId="95" fillId="10" borderId="0" xfId="0" applyNumberFormat="1" applyFont="1" applyFill="1"/>
    <xf numFmtId="0" fontId="98" fillId="10" borderId="0" xfId="0" applyFont="1" applyFill="1"/>
    <xf numFmtId="0" fontId="97" fillId="10" borderId="13" xfId="0" applyFont="1" applyFill="1" applyBorder="1"/>
    <xf numFmtId="2" fontId="97" fillId="10" borderId="13" xfId="5" applyNumberFormat="1" applyFont="1" applyFill="1" applyBorder="1"/>
    <xf numFmtId="0" fontId="97" fillId="10" borderId="0" xfId="0" applyFont="1" applyFill="1"/>
    <xf numFmtId="2" fontId="97" fillId="10" borderId="0" xfId="5" applyNumberFormat="1" applyFont="1" applyFill="1" applyBorder="1"/>
    <xf numFmtId="0" fontId="95" fillId="10" borderId="28" xfId="0" applyFont="1" applyFill="1" applyBorder="1" applyAlignment="1">
      <alignment horizontal="center" wrapText="1"/>
    </xf>
    <xf numFmtId="0" fontId="97" fillId="10" borderId="28" xfId="0" applyFont="1" applyFill="1" applyBorder="1" applyAlignment="1">
      <alignment horizontal="center" wrapText="1"/>
    </xf>
    <xf numFmtId="0" fontId="99" fillId="10" borderId="0" xfId="0" applyFont="1" applyFill="1"/>
    <xf numFmtId="2" fontId="95" fillId="10" borderId="0" xfId="5" applyNumberFormat="1" applyFont="1" applyFill="1" applyAlignment="1">
      <alignment horizontal="center"/>
    </xf>
    <xf numFmtId="2" fontId="97" fillId="10" borderId="13" xfId="5" applyNumberFormat="1" applyFont="1" applyFill="1" applyBorder="1" applyAlignment="1">
      <alignment horizontal="center"/>
    </xf>
    <xf numFmtId="168" fontId="95" fillId="10" borderId="0" xfId="5" applyFont="1" applyFill="1"/>
    <xf numFmtId="2" fontId="97" fillId="10" borderId="0" xfId="5" applyNumberFormat="1" applyFont="1" applyFill="1" applyBorder="1" applyAlignment="1">
      <alignment horizontal="center"/>
    </xf>
    <xf numFmtId="0" fontId="96" fillId="12" borderId="28" xfId="0" applyFont="1" applyFill="1" applyBorder="1" applyAlignment="1">
      <alignment horizontal="left"/>
    </xf>
    <xf numFmtId="0" fontId="97" fillId="12" borderId="28" xfId="0" applyFont="1" applyFill="1" applyBorder="1"/>
    <xf numFmtId="0" fontId="95" fillId="10" borderId="0" xfId="0" applyFont="1" applyFill="1" applyAlignment="1">
      <alignment horizontal="center" wrapText="1"/>
    </xf>
    <xf numFmtId="2" fontId="95" fillId="10" borderId="28" xfId="5" applyNumberFormat="1" applyFont="1" applyFill="1" applyBorder="1" applyAlignment="1">
      <alignment horizontal="center"/>
    </xf>
    <xf numFmtId="2" fontId="95" fillId="10" borderId="0" xfId="5" applyNumberFormat="1" applyFont="1" applyFill="1" applyBorder="1" applyAlignment="1">
      <alignment horizontal="center" wrapText="1"/>
    </xf>
    <xf numFmtId="0" fontId="100" fillId="10" borderId="0" xfId="2" applyFont="1" applyFill="1" applyAlignment="1" applyProtection="1">
      <alignment horizontal="right"/>
    </xf>
    <xf numFmtId="0" fontId="0" fillId="0" borderId="0" xfId="0" quotePrefix="1"/>
    <xf numFmtId="14" fontId="0" fillId="0" borderId="0" xfId="0" quotePrefix="1" applyNumberFormat="1"/>
    <xf numFmtId="14" fontId="0" fillId="0" borderId="0" xfId="0" applyNumberFormat="1"/>
    <xf numFmtId="14" fontId="31" fillId="0" borderId="0" xfId="0" applyNumberFormat="1" applyFont="1" applyAlignment="1" applyProtection="1">
      <alignment horizontal="center" vertical="center" wrapText="1"/>
      <protection locked="0"/>
    </xf>
    <xf numFmtId="0" fontId="2" fillId="0" borderId="0" xfId="0" applyFont="1" applyAlignment="1">
      <alignment horizontal="left"/>
    </xf>
    <xf numFmtId="0" fontId="25" fillId="0" borderId="0" xfId="0" applyFont="1" applyAlignment="1">
      <alignment horizontal="left"/>
    </xf>
    <xf numFmtId="0" fontId="29" fillId="6" borderId="11" xfId="0" quotePrefix="1" applyFont="1" applyFill="1" applyBorder="1" applyAlignment="1">
      <alignment horizontal="left" vertical="center"/>
    </xf>
    <xf numFmtId="0" fontId="29" fillId="6" borderId="13" xfId="0" quotePrefix="1" applyFont="1" applyFill="1" applyBorder="1" applyAlignment="1">
      <alignment horizontal="left" vertical="center"/>
    </xf>
    <xf numFmtId="0" fontId="29" fillId="6" borderId="12" xfId="0" quotePrefix="1" applyFont="1" applyFill="1" applyBorder="1" applyAlignment="1">
      <alignment horizontal="left" vertical="center"/>
    </xf>
    <xf numFmtId="0" fontId="102" fillId="13" borderId="0" xfId="0" applyFont="1" applyFill="1" applyAlignment="1">
      <alignment horizontal="center"/>
    </xf>
    <xf numFmtId="0" fontId="102" fillId="14" borderId="0" xfId="0" applyFont="1" applyFill="1" applyAlignment="1">
      <alignment horizontal="center"/>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167" fontId="58" fillId="11" borderId="0" xfId="3" applyNumberFormat="1" applyFont="1" applyFill="1" applyAlignment="1">
      <alignment horizontal="center" wrapText="1"/>
    </xf>
    <xf numFmtId="0" fontId="62" fillId="10" borderId="0" xfId="0" applyFont="1" applyFill="1" applyAlignment="1">
      <alignment horizontal="left" wrapText="1"/>
    </xf>
    <xf numFmtId="0" fontId="55" fillId="10" borderId="0" xfId="0" applyFont="1" applyFill="1" applyAlignment="1">
      <alignment horizontal="center" vertical="center" wrapText="1"/>
    </xf>
    <xf numFmtId="0" fontId="0" fillId="10" borderId="0" xfId="0" applyFill="1" applyAlignment="1">
      <alignment horizontal="center" vertical="center"/>
    </xf>
    <xf numFmtId="0" fontId="0" fillId="10" borderId="28" xfId="0" applyFill="1" applyBorder="1" applyAlignment="1">
      <alignment horizontal="center" vertical="center"/>
    </xf>
    <xf numFmtId="0" fontId="55" fillId="10" borderId="0" xfId="0" applyFont="1" applyFill="1" applyAlignment="1">
      <alignment horizontal="left" vertical="center"/>
    </xf>
    <xf numFmtId="0" fontId="78" fillId="12" borderId="0" xfId="0" applyFont="1" applyFill="1" applyAlignment="1">
      <alignment horizontal="center" vertical="center" wrapText="1"/>
    </xf>
    <xf numFmtId="0" fontId="75" fillId="10" borderId="0" xfId="0" applyFont="1" applyFill="1" applyAlignment="1">
      <alignment horizontal="center" vertical="center" wrapText="1"/>
    </xf>
    <xf numFmtId="0" fontId="48" fillId="10" borderId="0" xfId="0" applyFont="1" applyFill="1" applyAlignment="1">
      <alignment vertical="center"/>
    </xf>
    <xf numFmtId="0" fontId="55" fillId="0" borderId="0" xfId="0" applyFont="1" applyAlignment="1">
      <alignment horizontal="left" vertical="center" wrapText="1"/>
    </xf>
    <xf numFmtId="0" fontId="0" fillId="10" borderId="11" xfId="0" applyFill="1" applyBorder="1" applyAlignment="1">
      <alignment horizontal="left"/>
    </xf>
    <xf numFmtId="0" fontId="0" fillId="10" borderId="13" xfId="0" applyFill="1" applyBorder="1" applyAlignment="1">
      <alignment horizontal="left"/>
    </xf>
    <xf numFmtId="0" fontId="0" fillId="10" borderId="12" xfId="0" applyFill="1" applyBorder="1" applyAlignment="1">
      <alignment horizontal="left"/>
    </xf>
    <xf numFmtId="0" fontId="88" fillId="10" borderId="28" xfId="0" applyFont="1" applyFill="1" applyBorder="1" applyAlignment="1">
      <alignment horizontal="center"/>
    </xf>
    <xf numFmtId="0" fontId="52" fillId="10" borderId="28" xfId="0" applyFont="1" applyFill="1" applyBorder="1" applyAlignment="1">
      <alignment horizontal="center"/>
    </xf>
    <xf numFmtId="0" fontId="45" fillId="0" borderId="0" xfId="0" applyFont="1" applyAlignment="1">
      <alignment horizontal="left" vertical="center" wrapText="1"/>
    </xf>
    <xf numFmtId="0" fontId="27" fillId="2" borderId="0" xfId="0" applyFont="1" applyFill="1" applyAlignment="1">
      <alignment horizontal="center" vertical="center" wrapText="1"/>
    </xf>
    <xf numFmtId="0" fontId="27" fillId="2" borderId="21"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xf numFmtId="0" fontId="18" fillId="0" borderId="0" xfId="0" quotePrefix="1" applyFont="1" applyAlignment="1" applyProtection="1">
      <alignment horizontal="center" vertical="center"/>
      <protection locked="0"/>
    </xf>
  </cellXfs>
  <cellStyles count="7">
    <cellStyle name="Comma 2" xfId="5" xr:uid="{22691FF8-3A5D-455F-B4AA-918163CE0586}"/>
    <cellStyle name="Hyperlink 2" xfId="4" xr:uid="{0C665FBE-50D6-4757-A01C-FC18F7F1B82B}"/>
    <cellStyle name="Komma 2" xfId="6" xr:uid="{0943BE52-CEE6-40D3-8118-250A84DC4BF3}"/>
    <cellStyle name="Link" xfId="2" builtinId="8"/>
    <cellStyle name="Normal" xfId="0" builtinId="0"/>
    <cellStyle name="Normal_porteføljerapport skabelon v4.3 - q1-2010 26apr2010" xfId="3" xr:uid="{C4BE1302-27EB-4362-AA26-BC3E7FFCD870}"/>
    <cellStyle name="Pro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0.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285750</xdr:colOff>
          <xdr:row>11</xdr:row>
          <xdr:rowOff>28575</xdr:rowOff>
        </xdr:from>
        <xdr:to>
          <xdr:col>4</xdr:col>
          <xdr:colOff>219075</xdr:colOff>
          <xdr:row>12</xdr:row>
          <xdr:rowOff>171450</xdr:rowOff>
        </xdr:to>
        <xdr:sp macro="" textlink="">
          <xdr:nvSpPr>
            <xdr:cNvPr id="13313" name="Button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4. Skjul faner til ECBC</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3</xdr:row>
          <xdr:rowOff>142875</xdr:rowOff>
        </xdr:from>
        <xdr:to>
          <xdr:col>4</xdr:col>
          <xdr:colOff>180975</xdr:colOff>
          <xdr:row>5</xdr:row>
          <xdr:rowOff>95250</xdr:rowOff>
        </xdr:to>
        <xdr:sp macro="" textlink="">
          <xdr:nvSpPr>
            <xdr:cNvPr id="13314" name="Button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1. Gem rapport til HTT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6</xdr:row>
          <xdr:rowOff>66675</xdr:rowOff>
        </xdr:from>
        <xdr:to>
          <xdr:col>4</xdr:col>
          <xdr:colOff>180975</xdr:colOff>
          <xdr:row>8</xdr:row>
          <xdr:rowOff>19050</xdr:rowOff>
        </xdr:to>
        <xdr:sp macro="" textlink="">
          <xdr:nvSpPr>
            <xdr:cNvPr id="13315" name="Button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2. Ingen formler (eng. Excel)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8</xdr:row>
          <xdr:rowOff>142875</xdr:rowOff>
        </xdr:from>
        <xdr:to>
          <xdr:col>4</xdr:col>
          <xdr:colOff>180975</xdr:colOff>
          <xdr:row>10</xdr:row>
          <xdr:rowOff>76200</xdr:rowOff>
        </xdr:to>
        <xdr:sp macro="" textlink="">
          <xdr:nvSpPr>
            <xdr:cNvPr id="13316" name="Button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3. Gem rapport til NTT-mappe</a:t>
              </a:r>
            </a:p>
          </xdr:txBody>
        </xdr:sp>
        <xdr:clientData fPrintsWithSheet="0"/>
      </xdr:twoCellAnchor>
    </mc:Choice>
    <mc:Fallback/>
  </mc:AlternateContent>
  <xdr:twoCellAnchor>
    <xdr:from>
      <xdr:col>0</xdr:col>
      <xdr:colOff>0</xdr:colOff>
      <xdr:row>1</xdr:row>
      <xdr:rowOff>110490</xdr:rowOff>
    </xdr:from>
    <xdr:to>
      <xdr:col>5</xdr:col>
      <xdr:colOff>274320</xdr:colOff>
      <xdr:row>3</xdr:row>
      <xdr:rowOff>34290</xdr:rowOff>
    </xdr:to>
    <xdr:sp macro="" textlink="">
      <xdr:nvSpPr>
        <xdr:cNvPr id="2" name="TextBox 1">
          <a:extLst>
            <a:ext uri="{FF2B5EF4-FFF2-40B4-BE49-F238E27FC236}">
              <a16:creationId xmlns:a16="http://schemas.microsoft.com/office/drawing/2014/main" id="{DFEA3C2A-D8FA-4AF1-817A-2F4BB1882A67}"/>
            </a:ext>
          </a:extLst>
        </xdr:cNvPr>
        <xdr:cNvSpPr txBox="1"/>
      </xdr:nvSpPr>
      <xdr:spPr>
        <a:xfrm>
          <a:off x="0" y="348615"/>
          <a:ext cx="3874770"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latin typeface="Nykredit Sans" pitchFamily="2" charset="0"/>
            </a:rPr>
            <a:t>Indsæt</a:t>
          </a:r>
          <a:r>
            <a:rPr lang="da-DK" sz="1100" baseline="0">
              <a:latin typeface="Nykredit Sans" pitchFamily="2" charset="0"/>
            </a:rPr>
            <a:t> værdier som </a:t>
          </a:r>
          <a:r>
            <a:rPr lang="da-DK" sz="1100" u="sng" baseline="0">
              <a:latin typeface="Nykredit Sans" pitchFamily="2" charset="0"/>
            </a:rPr>
            <a:t>ikke</a:t>
          </a:r>
          <a:r>
            <a:rPr lang="da-DK" sz="1100" u="none" baseline="0">
              <a:latin typeface="Nykredit Sans" pitchFamily="2" charset="0"/>
            </a:rPr>
            <a:t> kommer fra SAS-output</a:t>
          </a:r>
          <a:endParaRPr lang="da-DK" sz="1100">
            <a:latin typeface="Nykredit Sans" pitchFamily="2" charset="0"/>
          </a:endParaRPr>
        </a:p>
      </xdr:txBody>
    </xdr:sp>
    <xdr:clientData/>
  </xdr:twoCellAnchor>
  <mc:AlternateContent xmlns:mc="http://schemas.openxmlformats.org/markup-compatibility/2006">
    <mc:Choice xmlns:a14="http://schemas.microsoft.com/office/drawing/2010/main" Requires="a14">
      <xdr:twoCellAnchor>
        <xdr:from>
          <xdr:col>0</xdr:col>
          <xdr:colOff>266700</xdr:colOff>
          <xdr:row>13</xdr:row>
          <xdr:rowOff>114300</xdr:rowOff>
        </xdr:from>
        <xdr:to>
          <xdr:col>4</xdr:col>
          <xdr:colOff>190500</xdr:colOff>
          <xdr:row>15</xdr:row>
          <xdr:rowOff>57150</xdr:rowOff>
        </xdr:to>
        <xdr:sp macro="" textlink="">
          <xdr:nvSpPr>
            <xdr:cNvPr id="13317" name="Button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5. Gem rapport i ECBC-mappe i xlsx</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285750</xdr:colOff>
          <xdr:row>18</xdr:row>
          <xdr:rowOff>171450</xdr:rowOff>
        </xdr:from>
        <xdr:to>
          <xdr:col>4</xdr:col>
          <xdr:colOff>285750</xdr:colOff>
          <xdr:row>21</xdr:row>
          <xdr:rowOff>19050</xdr:rowOff>
        </xdr:to>
        <xdr:sp macro="" textlink="">
          <xdr:nvSpPr>
            <xdr:cNvPr id="13318" name="Button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6. Ingen formler i NTT-faner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304800</xdr:colOff>
          <xdr:row>21</xdr:row>
          <xdr:rowOff>133350</xdr:rowOff>
        </xdr:from>
        <xdr:to>
          <xdr:col>4</xdr:col>
          <xdr:colOff>285750</xdr:colOff>
          <xdr:row>23</xdr:row>
          <xdr:rowOff>171450</xdr:rowOff>
        </xdr:to>
        <xdr:sp macro="" textlink="">
          <xdr:nvSpPr>
            <xdr:cNvPr id="13319" name="Button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7. Gem rapport i ECBC-mappe i xlsx</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235323</xdr:colOff>
      <xdr:row>0</xdr:row>
      <xdr:rowOff>123264</xdr:rowOff>
    </xdr:from>
    <xdr:ext cx="14870206" cy="488639"/>
    <xdr:pic>
      <xdr:nvPicPr>
        <xdr:cNvPr id="2" name="Picture 3">
          <a:extLst>
            <a:ext uri="{FF2B5EF4-FFF2-40B4-BE49-F238E27FC236}">
              <a16:creationId xmlns:a16="http://schemas.microsoft.com/office/drawing/2014/main" id="{AAD28A75-2954-47CA-9D0A-352968C405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73" y="123264"/>
          <a:ext cx="1487020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945378</xdr:colOff>
      <xdr:row>2</xdr:row>
      <xdr:rowOff>176894</xdr:rowOff>
    </xdr:from>
    <xdr:ext cx="1360154" cy="409511"/>
    <xdr:pic>
      <xdr:nvPicPr>
        <xdr:cNvPr id="3" name="Picture 2">
          <a:extLst>
            <a:ext uri="{FF2B5EF4-FFF2-40B4-BE49-F238E27FC236}">
              <a16:creationId xmlns:a16="http://schemas.microsoft.com/office/drawing/2014/main" id="{9BFCA0BB-9F0E-4CFC-8F89-199963A16839}"/>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432653" y="557894"/>
          <a:ext cx="1360154" cy="409511"/>
        </a:xfrm>
        <a:prstGeom prst="rect">
          <a:avLst/>
        </a:prstGeom>
        <a:noFill/>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235324</xdr:colOff>
      <xdr:row>0</xdr:row>
      <xdr:rowOff>123265</xdr:rowOff>
    </xdr:from>
    <xdr:ext cx="14928637" cy="488639"/>
    <xdr:pic>
      <xdr:nvPicPr>
        <xdr:cNvPr id="2" name="Picture 3">
          <a:extLst>
            <a:ext uri="{FF2B5EF4-FFF2-40B4-BE49-F238E27FC236}">
              <a16:creationId xmlns:a16="http://schemas.microsoft.com/office/drawing/2014/main" id="{7CCA300B-770D-4828-A774-F2BA1F79F2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74" y="123265"/>
          <a:ext cx="14928637"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1150604</xdr:colOff>
      <xdr:row>2</xdr:row>
      <xdr:rowOff>190499</xdr:rowOff>
    </xdr:from>
    <xdr:ext cx="1273467" cy="381026"/>
    <xdr:pic>
      <xdr:nvPicPr>
        <xdr:cNvPr id="3" name="Picture 2">
          <a:extLst>
            <a:ext uri="{FF2B5EF4-FFF2-40B4-BE49-F238E27FC236}">
              <a16:creationId xmlns:a16="http://schemas.microsoft.com/office/drawing/2014/main" id="{C1B0798A-C77A-4B85-8B60-1CBEE83563B4}"/>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561679" y="571499"/>
          <a:ext cx="1273467" cy="381026"/>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22411</xdr:colOff>
      <xdr:row>20</xdr:row>
      <xdr:rowOff>76201</xdr:rowOff>
    </xdr:from>
    <xdr:to>
      <xdr:col>2</xdr:col>
      <xdr:colOff>3664323</xdr:colOff>
      <xdr:row>34</xdr:row>
      <xdr:rowOff>57150</xdr:rowOff>
    </xdr:to>
    <xdr:sp macro="" textlink="">
      <xdr:nvSpPr>
        <xdr:cNvPr id="2" name="Tekstboks 2">
          <a:extLst>
            <a:ext uri="{FF2B5EF4-FFF2-40B4-BE49-F238E27FC236}">
              <a16:creationId xmlns:a16="http://schemas.microsoft.com/office/drawing/2014/main" id="{805383FF-6C65-489F-A043-7575182CC803}"/>
            </a:ext>
          </a:extLst>
        </xdr:cNvPr>
        <xdr:cNvSpPr txBox="1"/>
      </xdr:nvSpPr>
      <xdr:spPr>
        <a:xfrm>
          <a:off x="251011" y="9972676"/>
          <a:ext cx="4880162" cy="2647949"/>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u="sng">
              <a:solidFill>
                <a:schemeClr val="dk1"/>
              </a:solidFill>
              <a:latin typeface="+mn-lt"/>
              <a:ea typeface="+mn-ea"/>
              <a:cs typeface="+mn-cs"/>
            </a:rPr>
            <a:t>Information on frontpage:</a:t>
          </a:r>
        </a:p>
        <a:p>
          <a:r>
            <a:rPr lang="en-GB" sz="1100" b="1">
              <a:solidFill>
                <a:schemeClr val="dk1"/>
              </a:solidFill>
              <a:latin typeface="+mn-lt"/>
              <a:ea typeface="+mn-ea"/>
              <a:cs typeface="+mn-cs"/>
            </a:rPr>
            <a:t>Issuer:</a:t>
          </a:r>
          <a:r>
            <a:rPr lang="en-GB" sz="1100">
              <a:solidFill>
                <a:schemeClr val="dk1"/>
              </a:solidFill>
              <a:latin typeface="+mn-lt"/>
              <a:ea typeface="+mn-ea"/>
              <a:cs typeface="+mn-cs"/>
            </a:rPr>
            <a:t> </a:t>
          </a:r>
          <a:r>
            <a:rPr lang="en-GB" sz="1100">
              <a:solidFill>
                <a:schemeClr val="dk1"/>
              </a:solidFill>
              <a:effectLst/>
              <a:latin typeface="+mn-lt"/>
              <a:ea typeface="+mn-ea"/>
              <a:cs typeface="+mn-cs"/>
            </a:rPr>
            <a:t>Nykredit</a:t>
          </a:r>
          <a:r>
            <a:rPr lang="en-GB" sz="1100" baseline="0">
              <a:solidFill>
                <a:schemeClr val="dk1"/>
              </a:solidFill>
              <a:effectLst/>
              <a:latin typeface="+mn-lt"/>
              <a:ea typeface="+mn-ea"/>
              <a:cs typeface="+mn-cs"/>
            </a:rPr>
            <a:t> Realkredit A/S</a:t>
          </a:r>
          <a:endParaRPr lang="da-DK">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Issuer type:</a:t>
          </a:r>
          <a:r>
            <a:rPr lang="en-GB" sz="1100">
              <a:solidFill>
                <a:schemeClr val="dk1"/>
              </a:solidFill>
              <a:latin typeface="+mn-lt"/>
              <a:ea typeface="+mn-ea"/>
              <a:cs typeface="+mn-cs"/>
            </a:rPr>
            <a:t> </a:t>
          </a:r>
          <a:r>
            <a:rPr lang="en-GB" sz="1100">
              <a:solidFill>
                <a:schemeClr val="dk1"/>
              </a:solidFill>
              <a:effectLst/>
              <a:latin typeface="+mn-lt"/>
              <a:ea typeface="+mn-ea"/>
              <a:cs typeface="+mn-cs"/>
            </a:rPr>
            <a:t>Specialized mortgage bank</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Cover pool:</a:t>
          </a:r>
          <a:r>
            <a:rPr lang="en-GB" sz="1100">
              <a:solidFill>
                <a:schemeClr val="dk1"/>
              </a:solidFill>
              <a:latin typeface="+mn-lt"/>
              <a:ea typeface="+mn-ea"/>
              <a:cs typeface="+mn-cs"/>
            </a:rPr>
            <a:t> </a:t>
          </a:r>
          <a:r>
            <a:rPr lang="en-GB" sz="1100">
              <a:solidFill>
                <a:schemeClr val="dk1"/>
              </a:solidFill>
              <a:effectLst/>
              <a:latin typeface="+mn-lt"/>
              <a:ea typeface="+mn-ea"/>
              <a:cs typeface="+mn-cs"/>
            </a:rPr>
            <a:t>Capital Centre</a:t>
          </a:r>
          <a:r>
            <a:rPr lang="en-GB" sz="1100" baseline="0">
              <a:solidFill>
                <a:schemeClr val="dk1"/>
              </a:solidFill>
              <a:effectLst/>
              <a:latin typeface="+mn-lt"/>
              <a:ea typeface="+mn-ea"/>
              <a:cs typeface="+mn-cs"/>
            </a:rPr>
            <a:t> </a:t>
          </a:r>
          <a:r>
            <a:rPr lang="da-DK" sz="1100" baseline="0">
              <a:solidFill>
                <a:schemeClr val="dk1"/>
              </a:solidFill>
              <a:effectLst/>
              <a:latin typeface="+mn-lt"/>
              <a:ea typeface="+mn-ea"/>
              <a:cs typeface="+mn-cs"/>
            </a:rPr>
            <a:t>I</a:t>
          </a:r>
          <a:endParaRPr lang="da-DK">
            <a:solidFill>
              <a:srgbClr val="FF0000"/>
            </a:solidFill>
            <a:effectLst/>
          </a:endParaRPr>
        </a:p>
        <a:p>
          <a:r>
            <a:rPr lang="en-GB" sz="1100" b="1">
              <a:solidFill>
                <a:schemeClr val="dk1"/>
              </a:solidFill>
              <a:latin typeface="+mn-lt"/>
              <a:ea typeface="+mn-ea"/>
              <a:cs typeface="+mn-cs"/>
            </a:rPr>
            <a:t>Cover pool setup:</a:t>
          </a:r>
          <a:r>
            <a:rPr lang="en-GB" sz="1100">
              <a:solidFill>
                <a:schemeClr val="dk1"/>
              </a:solidFill>
              <a:latin typeface="+mn-lt"/>
              <a:ea typeface="+mn-ea"/>
              <a:cs typeface="+mn-cs"/>
            </a:rPr>
            <a:t> Joint funding consolidated cover pools</a:t>
          </a:r>
          <a:endParaRPr lang="da-DK" sz="1100">
            <a:solidFill>
              <a:schemeClr val="dk1"/>
            </a:solidFill>
            <a:latin typeface="+mn-lt"/>
            <a:ea typeface="+mn-ea"/>
            <a:cs typeface="+mn-cs"/>
          </a:endParaRPr>
        </a:p>
        <a:p>
          <a:r>
            <a:rPr lang="en-GB" sz="1100" b="1">
              <a:solidFill>
                <a:schemeClr val="dk1"/>
              </a:solidFill>
              <a:latin typeface="+mn-lt"/>
              <a:ea typeface="+mn-ea"/>
              <a:cs typeface="+mn-cs"/>
            </a:rPr>
            <a:t>Link to cover pool IR website:</a:t>
          </a:r>
        </a:p>
        <a:p>
          <a:pPr marL="0" marR="0" indent="0" defTabSz="914400" eaLnBrk="1" fontAlgn="auto" latinLnBrk="0" hangingPunct="1">
            <a:lnSpc>
              <a:spcPct val="100000"/>
            </a:lnSpc>
            <a:spcBef>
              <a:spcPts val="0"/>
            </a:spcBef>
            <a:spcAft>
              <a:spcPts val="0"/>
            </a:spcAft>
            <a:buClrTx/>
            <a:buSzTx/>
            <a:buFontTx/>
            <a:buNone/>
            <a:tabLst/>
            <a:defRPr/>
          </a:pPr>
          <a:r>
            <a:rPr lang="en-GB" sz="1100" b="0">
              <a:solidFill>
                <a:schemeClr val="dk1"/>
              </a:solidFill>
              <a:effectLst/>
              <a:latin typeface="+mn-lt"/>
              <a:ea typeface="+mn-ea"/>
              <a:cs typeface="+mn-cs"/>
            </a:rPr>
            <a:t>https://www.nykredit.com/en-gb/investor-relations/debt/ecbc-cover-pool-data/</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Homepage:</a:t>
          </a: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https://www.nykredit.com/en-gb/investor-relations</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Format of transparency template:</a:t>
          </a:r>
          <a:r>
            <a:rPr lang="en-GB" sz="1100">
              <a:solidFill>
                <a:schemeClr val="dk1"/>
              </a:solidFill>
              <a:latin typeface="+mn-lt"/>
              <a:ea typeface="+mn-ea"/>
              <a:cs typeface="+mn-cs"/>
            </a:rPr>
            <a:t> Excel</a:t>
          </a:r>
          <a:endParaRPr lang="da-DK" sz="1100">
            <a:solidFill>
              <a:schemeClr val="dk1"/>
            </a:solidFill>
            <a:latin typeface="+mn-lt"/>
            <a:ea typeface="+mn-ea"/>
            <a:cs typeface="+mn-cs"/>
          </a:endParaRPr>
        </a:p>
        <a:p>
          <a:r>
            <a:rPr lang="en-GB" sz="1100" b="1">
              <a:solidFill>
                <a:schemeClr val="dk1"/>
              </a:solidFill>
              <a:latin typeface="+mn-lt"/>
              <a:ea typeface="+mn-ea"/>
              <a:cs typeface="+mn-cs"/>
            </a:rPr>
            <a:t>Frequency of updates:</a:t>
          </a:r>
          <a:r>
            <a:rPr lang="en-GB" sz="1100">
              <a:solidFill>
                <a:schemeClr val="dk1"/>
              </a:solidFill>
              <a:latin typeface="+mn-lt"/>
              <a:ea typeface="+mn-ea"/>
              <a:cs typeface="+mn-cs"/>
            </a:rPr>
            <a:t> Quarterly</a:t>
          </a:r>
        </a:p>
        <a:p>
          <a:r>
            <a:rPr lang="en-GB" sz="1100" b="1">
              <a:solidFill>
                <a:schemeClr val="dk1"/>
              </a:solidFill>
              <a:latin typeface="+mn-lt"/>
              <a:ea typeface="+mn-ea"/>
              <a:cs typeface="+mn-cs"/>
            </a:rPr>
            <a:t>Published  </a:t>
          </a:r>
          <a:r>
            <a:rPr lang="en-GB" sz="1100" b="0">
              <a:solidFill>
                <a:schemeClr val="tx1"/>
              </a:solidFill>
              <a:latin typeface="+mn-lt"/>
              <a:ea typeface="+mn-ea"/>
              <a:cs typeface="+mn-cs"/>
            </a:rPr>
            <a:t>14/08/2026</a:t>
          </a:r>
        </a:p>
        <a:p>
          <a:r>
            <a:rPr lang="en-GB" sz="1100" b="1">
              <a:solidFill>
                <a:schemeClr val="dk1"/>
              </a:solidFill>
              <a:latin typeface="+mn-lt"/>
              <a:ea typeface="+mn-ea"/>
              <a:cs typeface="+mn-cs"/>
            </a:rPr>
            <a:t>Data</a:t>
          </a:r>
          <a:r>
            <a:rPr lang="en-GB" sz="1100" b="1" baseline="0">
              <a:solidFill>
                <a:schemeClr val="dk1"/>
              </a:solidFill>
              <a:latin typeface="+mn-lt"/>
              <a:ea typeface="+mn-ea"/>
              <a:cs typeface="+mn-cs"/>
            </a:rPr>
            <a:t> per  </a:t>
          </a:r>
          <a:r>
            <a:rPr lang="en-GB" sz="1100" b="0" baseline="0">
              <a:solidFill>
                <a:schemeClr val="dk1"/>
              </a:solidFill>
              <a:latin typeface="+mn-lt"/>
              <a:ea typeface="+mn-ea"/>
              <a:cs typeface="+mn-cs"/>
            </a:rPr>
            <a:t>30/06/2026</a:t>
          </a:r>
        </a:p>
        <a:p>
          <a:endParaRPr lang="en-GB" sz="1100" b="1">
            <a:solidFill>
              <a:schemeClr val="dk1"/>
            </a:solidFill>
            <a:latin typeface="+mn-lt"/>
            <a:ea typeface="+mn-ea"/>
            <a:cs typeface="+mn-cs"/>
          </a:endParaRPr>
        </a:p>
        <a:p>
          <a:endParaRPr lang="da-DK" sz="1100" b="1">
            <a:solidFill>
              <a:schemeClr val="dk1"/>
            </a:solidFill>
            <a:latin typeface="+mn-lt"/>
            <a:ea typeface="+mn-ea"/>
            <a:cs typeface="+mn-cs"/>
          </a:endParaRPr>
        </a:p>
        <a:p>
          <a:endParaRPr lang="da-DK"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190500</xdr:colOff>
      <xdr:row>0</xdr:row>
      <xdr:rowOff>0</xdr:rowOff>
    </xdr:from>
    <xdr:ext cx="8331760" cy="489697"/>
    <xdr:pic>
      <xdr:nvPicPr>
        <xdr:cNvPr id="2" name="Picture 3">
          <a:extLst>
            <a:ext uri="{FF2B5EF4-FFF2-40B4-BE49-F238E27FC236}">
              <a16:creationId xmlns:a16="http://schemas.microsoft.com/office/drawing/2014/main" id="{9E452374-752E-4EDE-BFC1-542C14A2F1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0"/>
          <a:ext cx="8331760" cy="489697"/>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oneCellAnchor>
  <xdr:twoCellAnchor>
    <xdr:from>
      <xdr:col>0</xdr:col>
      <xdr:colOff>134472</xdr:colOff>
      <xdr:row>58</xdr:row>
      <xdr:rowOff>112057</xdr:rowOff>
    </xdr:from>
    <xdr:to>
      <xdr:col>5</xdr:col>
      <xdr:colOff>1255059</xdr:colOff>
      <xdr:row>76</xdr:row>
      <xdr:rowOff>89646</xdr:rowOff>
    </xdr:to>
    <xdr:sp macro="" textlink="">
      <xdr:nvSpPr>
        <xdr:cNvPr id="3" name="Tekstboks 2">
          <a:extLst>
            <a:ext uri="{FF2B5EF4-FFF2-40B4-BE49-F238E27FC236}">
              <a16:creationId xmlns:a16="http://schemas.microsoft.com/office/drawing/2014/main" id="{A85B026C-024B-40EE-A64F-DBA47F014ACD}"/>
            </a:ext>
          </a:extLst>
        </xdr:cNvPr>
        <xdr:cNvSpPr txBox="1"/>
      </xdr:nvSpPr>
      <xdr:spPr>
        <a:xfrm>
          <a:off x="134472" y="11513482"/>
          <a:ext cx="9997887" cy="3578039"/>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Arial" panose="020B0604020202020204" pitchFamily="34" charset="0"/>
              <a:ea typeface="+mn-ea"/>
              <a:cs typeface="Arial" panose="020B0604020202020204" pitchFamily="34" charset="0"/>
            </a:rPr>
            <a:t>This transparency template is compliant</a:t>
          </a:r>
          <a:r>
            <a:rPr lang="en-GB" sz="1100" baseline="0">
              <a:solidFill>
                <a:schemeClr val="dk1"/>
              </a:solidFill>
              <a:effectLst/>
              <a:latin typeface="Arial" panose="020B0604020202020204" pitchFamily="34" charset="0"/>
              <a:ea typeface="+mn-ea"/>
              <a:cs typeface="Arial" panose="020B0604020202020204" pitchFamily="34" charset="0"/>
            </a:rPr>
            <a:t> with the requirements in the Covered Bond Directive article 14 and</a:t>
          </a:r>
          <a:r>
            <a:rPr lang="en-GB" sz="1100">
              <a:solidFill>
                <a:schemeClr val="dk1"/>
              </a:solidFill>
              <a:effectLst/>
              <a:latin typeface="Arial" panose="020B0604020202020204" pitchFamily="34" charset="0"/>
              <a:ea typeface="+mn-ea"/>
              <a:cs typeface="Arial" panose="020B0604020202020204" pitchFamily="34" charset="0"/>
            </a:rPr>
            <a:t> is used with ECBC labelled covered bonds.</a:t>
          </a:r>
          <a:endParaRPr lang="da-DK">
            <a:effectLst/>
            <a:latin typeface="Arial" panose="020B0604020202020204" pitchFamily="34" charset="0"/>
            <a:cs typeface="Arial" panose="020B0604020202020204" pitchFamily="34" charset="0"/>
          </a:endParaRPr>
        </a:p>
        <a:p>
          <a:endParaRPr lang="en-GB" sz="1100">
            <a:solidFill>
              <a:schemeClr val="dk1"/>
            </a:solidFill>
            <a:latin typeface="Arial" pitchFamily="34" charset="0"/>
            <a:ea typeface="+mn-ea"/>
            <a:cs typeface="Arial" pitchFamily="34" charset="0"/>
          </a:endParaRPr>
        </a:p>
        <a:p>
          <a:endParaRPr lang="en-GB" sz="1100">
            <a:solidFill>
              <a:schemeClr val="dk1"/>
            </a:solidFill>
            <a:latin typeface="Arial" pitchFamily="34" charset="0"/>
            <a:ea typeface="+mn-ea"/>
            <a:cs typeface="Arial" pitchFamily="34" charset="0"/>
          </a:endParaRPr>
        </a:p>
        <a:p>
          <a:r>
            <a:rPr lang="en-GB" sz="1100" b="1" u="sng">
              <a:solidFill>
                <a:schemeClr val="dk1"/>
              </a:solidFill>
              <a:latin typeface="Arial" pitchFamily="34" charset="0"/>
              <a:ea typeface="+mn-ea"/>
              <a:cs typeface="Arial" pitchFamily="34" charset="0"/>
            </a:rPr>
            <a:t>Mandatory tables</a:t>
          </a:r>
        </a:p>
        <a:p>
          <a:r>
            <a:rPr lang="en-GB" sz="1100">
              <a:solidFill>
                <a:schemeClr val="dk1"/>
              </a:solidFill>
              <a:latin typeface="Arial" pitchFamily="34" charset="0"/>
              <a:ea typeface="+mn-ea"/>
              <a:cs typeface="Arial" pitchFamily="34" charset="0"/>
            </a:rPr>
            <a:t>Please note that not all tables are applicable to each issuer type</a:t>
          </a:r>
          <a:r>
            <a:rPr lang="en-GB" sz="1100" baseline="0">
              <a:solidFill>
                <a:schemeClr val="dk1"/>
              </a:solidFill>
              <a:latin typeface="Arial" pitchFamily="34" charset="0"/>
              <a:ea typeface="+mn-ea"/>
              <a:cs typeface="Arial" pitchFamily="34" charset="0"/>
            </a:rPr>
            <a:t> and that some information is optional. </a:t>
          </a:r>
          <a:r>
            <a:rPr lang="en-GB" sz="1100">
              <a:solidFill>
                <a:schemeClr val="dk1"/>
              </a:solidFill>
              <a:latin typeface="Arial" pitchFamily="34" charset="0"/>
              <a:ea typeface="+mn-ea"/>
              <a:cs typeface="Arial" pitchFamily="34" charset="0"/>
            </a:rPr>
            <a:t>Information on applicability is given below and where relevant in connection with the tables in the template.</a:t>
          </a:r>
          <a:endParaRPr lang="da-DK" sz="2000">
            <a:solidFill>
              <a:schemeClr val="dk1"/>
            </a:solidFill>
            <a:latin typeface="Arial" pitchFamily="34" charset="0"/>
            <a:ea typeface="+mn-ea"/>
            <a:cs typeface="Arial" pitchFamily="34" charset="0"/>
          </a:endParaRPr>
        </a:p>
        <a:p>
          <a:r>
            <a:rPr lang="en-GB" sz="1100">
              <a:solidFill>
                <a:schemeClr val="dk1"/>
              </a:solidFill>
              <a:latin typeface="Arial" pitchFamily="34" charset="0"/>
              <a:ea typeface="+mn-ea"/>
              <a:cs typeface="Arial" pitchFamily="34" charset="0"/>
            </a:rPr>
            <a:t> </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Specialised mortgage</a:t>
          </a:r>
          <a:r>
            <a:rPr lang="da-DK" sz="1100" b="1">
              <a:solidFill>
                <a:schemeClr val="dk1"/>
              </a:solidFill>
              <a:latin typeface="Arial" pitchFamily="34" charset="0"/>
              <a:ea typeface="+mn-ea"/>
              <a:cs typeface="Arial" pitchFamily="34" charset="0"/>
            </a:rPr>
            <a:t> banks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M1-M12, X1-3</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Ship finance institutes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S1-S13, X1-3</a:t>
          </a:r>
        </a:p>
        <a:p>
          <a:pPr marL="0" lvl="0" indent="0"/>
          <a:r>
            <a:rPr lang="en-GB" sz="1100" b="1">
              <a:solidFill>
                <a:schemeClr val="dk1"/>
              </a:solidFill>
              <a:latin typeface="Arial" pitchFamily="34" charset="0"/>
              <a:ea typeface="+mn-ea"/>
              <a:cs typeface="Arial" pitchFamily="34" charset="0"/>
            </a:rPr>
            <a:t>Non-specialised bank CBs issuers</a:t>
          </a:r>
          <a:endParaRPr lang="da-DK" sz="1100" b="1">
            <a:solidFill>
              <a:schemeClr val="dk1"/>
            </a:solidFill>
            <a:latin typeface="Arial" pitchFamily="34" charset="0"/>
            <a:ea typeface="+mn-ea"/>
            <a:cs typeface="Arial" pitchFamily="34" charset="0"/>
          </a:endParaRPr>
        </a:p>
        <a:p>
          <a:pPr marL="457200" lvl="1" indent="0"/>
          <a:r>
            <a:rPr lang="en-GB" sz="1100">
              <a:solidFill>
                <a:schemeClr val="dk1"/>
              </a:solidFill>
              <a:latin typeface="Arial" pitchFamily="34" charset="0"/>
              <a:ea typeface="+mn-ea"/>
              <a:cs typeface="Arial" pitchFamily="34" charset="0"/>
            </a:rPr>
            <a:t>Tables G1.1 (except  totall capital covarage), </a:t>
          </a:r>
          <a:r>
            <a:rPr lang="en-US" sz="1100">
              <a:solidFill>
                <a:schemeClr val="dk1"/>
              </a:solidFill>
              <a:latin typeface="Arial" pitchFamily="34" charset="0"/>
              <a:ea typeface="+mn-ea"/>
              <a:cs typeface="Arial" pitchFamily="34" charset="0"/>
            </a:rPr>
            <a:t>G2-4, B1-B1, X1-3</a:t>
          </a:r>
          <a:endParaRPr lang="da-DK" sz="1100">
            <a:solidFill>
              <a:schemeClr val="dk1"/>
            </a:solidFill>
            <a:latin typeface="Arial" pitchFamily="34" charset="0"/>
            <a:ea typeface="+mn-ea"/>
            <a:cs typeface="Arial" pitchFamily="34" charset="0"/>
          </a:endParaRPr>
        </a:p>
        <a:p>
          <a:pPr lvl="1"/>
          <a:endParaRPr lang="da-DK" sz="2000">
            <a:solidFill>
              <a:schemeClr val="dk1"/>
            </a:solidFill>
            <a:latin typeface="Arial" pitchFamily="34" charset="0"/>
            <a:ea typeface="+mn-ea"/>
            <a:cs typeface="Arial" pitchFamily="34" charset="0"/>
          </a:endParaRPr>
        </a:p>
      </xdr:txBody>
    </xdr:sp>
    <xdr:clientData/>
  </xdr:twoCellAnchor>
  <xdr:oneCellAnchor>
    <xdr:from>
      <xdr:col>3</xdr:col>
      <xdr:colOff>4397187</xdr:colOff>
      <xdr:row>2</xdr:row>
      <xdr:rowOff>134469</xdr:rowOff>
    </xdr:from>
    <xdr:ext cx="1509833" cy="454317"/>
    <xdr:pic>
      <xdr:nvPicPr>
        <xdr:cNvPr id="4" name="Picture 2">
          <a:extLst>
            <a:ext uri="{FF2B5EF4-FFF2-40B4-BE49-F238E27FC236}">
              <a16:creationId xmlns:a16="http://schemas.microsoft.com/office/drawing/2014/main" id="{87C87D46-2C6D-46A2-9473-56DF3996E9CB}"/>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6968937" y="439269"/>
          <a:ext cx="1509833" cy="454317"/>
        </a:xfrm>
        <a:prstGeom prst="rect">
          <a:avLst/>
        </a:prstGeom>
        <a:noFill/>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11205</xdr:rowOff>
    </xdr:from>
    <xdr:ext cx="8863853" cy="488639"/>
    <xdr:pic>
      <xdr:nvPicPr>
        <xdr:cNvPr id="2" name="Picture 3">
          <a:extLst>
            <a:ext uri="{FF2B5EF4-FFF2-40B4-BE49-F238E27FC236}">
              <a16:creationId xmlns:a16="http://schemas.microsoft.com/office/drawing/2014/main" id="{8D70877C-867D-416D-86B8-90E92FA2A8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1205"/>
          <a:ext cx="8863853"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4</xdr:col>
      <xdr:colOff>638735</xdr:colOff>
      <xdr:row>2</xdr:row>
      <xdr:rowOff>145676</xdr:rowOff>
    </xdr:from>
    <xdr:ext cx="1509833" cy="454317"/>
    <xdr:pic>
      <xdr:nvPicPr>
        <xdr:cNvPr id="3" name="Picture 2">
          <a:extLst>
            <a:ext uri="{FF2B5EF4-FFF2-40B4-BE49-F238E27FC236}">
              <a16:creationId xmlns:a16="http://schemas.microsoft.com/office/drawing/2014/main" id="{8FC76356-1020-43E4-8EFE-35D2B72EE4EF}"/>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7506260" y="450476"/>
          <a:ext cx="1509833" cy="454317"/>
        </a:xfrm>
        <a:prstGeom prst="rect">
          <a:avLst/>
        </a:prstGeom>
        <a:noFill/>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190498</xdr:colOff>
      <xdr:row>0</xdr:row>
      <xdr:rowOff>44823</xdr:rowOff>
    </xdr:from>
    <xdr:ext cx="12313446" cy="491020"/>
    <xdr:pic>
      <xdr:nvPicPr>
        <xdr:cNvPr id="2" name="Picture 3">
          <a:extLst>
            <a:ext uri="{FF2B5EF4-FFF2-40B4-BE49-F238E27FC236}">
              <a16:creationId xmlns:a16="http://schemas.microsoft.com/office/drawing/2014/main" id="{09E80421-5477-4D7C-A7CC-3E70E709F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3" y="44823"/>
          <a:ext cx="12313446" cy="49102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6</xdr:col>
      <xdr:colOff>495774</xdr:colOff>
      <xdr:row>2</xdr:row>
      <xdr:rowOff>94616</xdr:rowOff>
    </xdr:from>
    <xdr:ext cx="2345242" cy="552049"/>
    <xdr:pic>
      <xdr:nvPicPr>
        <xdr:cNvPr id="3" name="Picture 2">
          <a:extLst>
            <a:ext uri="{FF2B5EF4-FFF2-40B4-BE49-F238E27FC236}">
              <a16:creationId xmlns:a16="http://schemas.microsoft.com/office/drawing/2014/main" id="{780A1EC9-1F58-458D-9F75-BF2247D3AD82}"/>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9849324" y="475616"/>
          <a:ext cx="2345242" cy="552049"/>
        </a:xfrm>
        <a:prstGeom prst="rect">
          <a:avLst/>
        </a:prstGeom>
        <a:noFill/>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257735</xdr:colOff>
      <xdr:row>0</xdr:row>
      <xdr:rowOff>123264</xdr:rowOff>
    </xdr:from>
    <xdr:ext cx="12214412" cy="488639"/>
    <xdr:pic>
      <xdr:nvPicPr>
        <xdr:cNvPr id="2" name="Picture 3">
          <a:extLst>
            <a:ext uri="{FF2B5EF4-FFF2-40B4-BE49-F238E27FC236}">
              <a16:creationId xmlns:a16="http://schemas.microsoft.com/office/drawing/2014/main" id="{C2E97E04-1989-477D-9E47-AC7C4130F5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1535" y="123264"/>
          <a:ext cx="12214412"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746872</xdr:colOff>
      <xdr:row>3</xdr:row>
      <xdr:rowOff>3</xdr:rowOff>
    </xdr:from>
    <xdr:ext cx="1340650" cy="414615"/>
    <xdr:pic>
      <xdr:nvPicPr>
        <xdr:cNvPr id="3" name="Picture 2">
          <a:extLst>
            <a:ext uri="{FF2B5EF4-FFF2-40B4-BE49-F238E27FC236}">
              <a16:creationId xmlns:a16="http://schemas.microsoft.com/office/drawing/2014/main" id="{DFCA710A-DFA9-4DEB-8290-DB143B58E09A}"/>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0776697" y="571503"/>
          <a:ext cx="1340650" cy="414615"/>
        </a:xfrm>
        <a:prstGeom prst="rect">
          <a:avLst/>
        </a:prstGeom>
        <a:noFill/>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246530</xdr:colOff>
      <xdr:row>0</xdr:row>
      <xdr:rowOff>123265</xdr:rowOff>
    </xdr:from>
    <xdr:ext cx="13523099" cy="488639"/>
    <xdr:pic>
      <xdr:nvPicPr>
        <xdr:cNvPr id="2" name="Picture 3">
          <a:extLst>
            <a:ext uri="{FF2B5EF4-FFF2-40B4-BE49-F238E27FC236}">
              <a16:creationId xmlns:a16="http://schemas.microsoft.com/office/drawing/2014/main" id="{D4793692-646D-4821-B80C-FF32AE28B3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855" y="123265"/>
          <a:ext cx="13523099"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379088</xdr:colOff>
      <xdr:row>3</xdr:row>
      <xdr:rowOff>3202</xdr:rowOff>
    </xdr:from>
    <xdr:ext cx="1509833" cy="454317"/>
    <xdr:pic>
      <xdr:nvPicPr>
        <xdr:cNvPr id="3" name="Picture 2">
          <a:extLst>
            <a:ext uri="{FF2B5EF4-FFF2-40B4-BE49-F238E27FC236}">
              <a16:creationId xmlns:a16="http://schemas.microsoft.com/office/drawing/2014/main" id="{AFEA8D14-C6A1-44FC-86C5-29E683DB2984}"/>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047338" y="574702"/>
          <a:ext cx="1509833" cy="454317"/>
        </a:xfrm>
        <a:prstGeom prst="rect">
          <a:avLst/>
        </a:prstGeom>
        <a:noFill/>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246530</xdr:colOff>
      <xdr:row>0</xdr:row>
      <xdr:rowOff>123264</xdr:rowOff>
    </xdr:from>
    <xdr:ext cx="14835787" cy="488639"/>
    <xdr:pic>
      <xdr:nvPicPr>
        <xdr:cNvPr id="2" name="Picture 3">
          <a:extLst>
            <a:ext uri="{FF2B5EF4-FFF2-40B4-BE49-F238E27FC236}">
              <a16:creationId xmlns:a16="http://schemas.microsoft.com/office/drawing/2014/main" id="{393FC7CF-34E6-4E94-AC74-C43E95EE59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855" y="123264"/>
          <a:ext cx="14835787"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8</xdr:col>
      <xdr:colOff>270382</xdr:colOff>
      <xdr:row>2</xdr:row>
      <xdr:rowOff>181696</xdr:rowOff>
    </xdr:from>
    <xdr:ext cx="1452383" cy="439431"/>
    <xdr:pic>
      <xdr:nvPicPr>
        <xdr:cNvPr id="3" name="Picture 2">
          <a:extLst>
            <a:ext uri="{FF2B5EF4-FFF2-40B4-BE49-F238E27FC236}">
              <a16:creationId xmlns:a16="http://schemas.microsoft.com/office/drawing/2014/main" id="{304B9571-B296-494B-85DE-5B4464A13B0E}"/>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452982" y="562696"/>
          <a:ext cx="1452383" cy="439431"/>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ECBC%20Labbeling%20af%20Covered%20Bonds\2026Q2\Til%20S&amp;P\Capital_Centre_E_2026_Q2_report_HTT_.xlsx" TargetMode="External"/><Relationship Id="rId1" Type="http://schemas.openxmlformats.org/officeDocument/2006/relationships/externalLinkPath" Target="file:///S:\ECBC%20Labbeling%20af%20Covered%20Bonds\2026Q2\Til%20S&amp;P\Capital_Centre_E_2026_Q2_report_HTT_.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isclaimer"/>
      <sheetName val="Introduction"/>
      <sheetName val="Completion Instructions"/>
      <sheetName val="FAQ"/>
      <sheetName val="A. HTT General"/>
      <sheetName val="A. Input"/>
      <sheetName val="B1. HTT Mortgage Assets"/>
      <sheetName val="B1. Input"/>
      <sheetName val="B2. HTT Public Sector Assets"/>
      <sheetName val="B3. HTT Shipping Assets"/>
      <sheetName val="C. HTT Harmonised Glossary"/>
      <sheetName val="D. Insert Nat Trans Templ"/>
      <sheetName val="D. NTT Front page"/>
      <sheetName val="D. NTT Contents"/>
      <sheetName val="D. General Issuer Details"/>
      <sheetName val="D. G1-G4 - Cover pool inform."/>
      <sheetName val="D. Table 1-3 - Lending"/>
      <sheetName val="D. Table 4 - LTV"/>
      <sheetName val="D. Table 5 - Region"/>
      <sheetName val="D. Table 6-8 - Loan types"/>
      <sheetName val="D. Table 9-13 - Lending"/>
      <sheetName val="D. NTT - Input"/>
      <sheetName val="E. Optional ECB-ECAIs data"/>
      <sheetName val="E. Input"/>
      <sheetName val="F1. Sustainable M data"/>
      <sheetName val="F1. Input"/>
      <sheetName val="F2. Sustainable PS data"/>
      <sheetName val="E.g. General"/>
      <sheetName val="E.g. Other"/>
      <sheetName val="Capital_Centre_E_2026_Q2_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97A3CE-AD8C-4C25-9F96-8D4BC11B0ECE}" name="Table1" displayName="Table1" ref="H2:M3" totalsRowShown="0">
  <autoFilter ref="H2:M3" xr:uid="{718F13A6-E2D7-4FBF-A799-0E30197299A6}"/>
  <tableColumns count="6">
    <tableColumn id="1" xr3:uid="{E0E68D13-E008-4CA7-8F2A-23461E9F453C}" name="Årstal"/>
    <tableColumn id="3" xr3:uid="{9B671B61-DDFD-4E43-A5AC-CF00617520B8}" name="Kvartal"/>
    <tableColumn id="2" xr3:uid="{9F926B45-C6AE-469D-B005-6EF8C2DFF2A3}" name="Kapitalcenter"/>
    <tableColumn id="4" xr3:uid="{CBA78E3F-3B3E-420C-88DD-229CB3C54853}" name="Måned"/>
    <tableColumn id="5" xr3:uid="{F60B4402-FCF7-4765-B248-C75FF9F52D9E}" name="Rapporteringsdato"/>
    <tableColumn id="6" xr3:uid="{3FB9C16E-DAE8-4C62-8654-45FEF8504BE8}" name="Cut-off dat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198A05-18C8-49FE-99B8-5A8D3EB0FD03}" name="Table2" displayName="Table2" ref="A46:A52" totalsRowShown="0">
  <autoFilter ref="A46:A52" xr:uid="{24CD511C-73EB-4732-9FC8-08E3DBE1E9FE}"/>
  <tableColumns count="1">
    <tableColumn id="1" xr3:uid="{571C01F8-5425-464D-B900-C64D4E36D9AC}" name="Mulige kapitalcentre "/>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5C2F5B3-404A-4CE4-9A3D-A947232AFBAD}" name="Table3" displayName="Table3" ref="A54:A58" totalsRowShown="0">
  <autoFilter ref="A54:A58" xr:uid="{54B247F8-2BD9-4A29-836C-66286F51EB5A}"/>
  <tableColumns count="1">
    <tableColumn id="1" xr3:uid="{0ACABA95-A674-4702-9A8E-DD15938AFD53}" name="Mulige kvartaler"/>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A45A961-55D8-4EA3-811E-C208EAFE3D08}" name="Table4" displayName="Table4" ref="A60:A64" totalsRowShown="0">
  <autoFilter ref="A60:A64" xr:uid="{4851A8CA-B611-4696-9F89-8D5B173DF455}"/>
  <tableColumns count="1">
    <tableColumn id="1" xr3:uid="{D78539F0-E6EE-4B1B-A1EF-5A9B1DEED753}" name="Mulige måneder"/>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table" Target="../tables/table3.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table" Target="../tables/table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table" Target="../tables/table4.xml"/></Relationships>
</file>

<file path=xl/worksheets/_rels/sheet11.xml.rels><?xml version="1.0" encoding="UTF-8" standalone="yes"?>
<Relationships xmlns="http://schemas.openxmlformats.org/package/2006/relationships"><Relationship Id="rId1" Type="http://schemas.openxmlformats.org/officeDocument/2006/relationships/hyperlink" Target="https://www.nykredit.com/siteassets/ir/files/bond-issuance/prospects/base-prospectus/2024/base-prospectus-8-may-2024.pdf"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64-nykredit-realkredit-a-s" TargetMode="External"/><Relationship Id="rId5" Type="http://schemas.openxmlformats.org/officeDocument/2006/relationships/hyperlink" Target="https://www.nykredit.com/en-gb/investor-relations/"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01124-7A79-4004-8DB3-9C6B4C174CB2}">
  <sheetPr codeName="Sheet1"/>
  <dimension ref="A1:M66"/>
  <sheetViews>
    <sheetView workbookViewId="0">
      <selection activeCell="J3" sqref="J3"/>
    </sheetView>
  </sheetViews>
  <sheetFormatPr defaultRowHeight="15" x14ac:dyDescent="0.25"/>
  <cols>
    <col min="1" max="1" width="17.42578125" customWidth="1"/>
    <col min="8" max="8" width="15.28515625" customWidth="1"/>
    <col min="9" max="9" width="15.42578125" customWidth="1"/>
    <col min="10" max="10" width="20.5703125" bestFit="1" customWidth="1"/>
    <col min="11" max="11" width="13.5703125" customWidth="1"/>
    <col min="12" max="12" width="23.28515625" customWidth="1"/>
    <col min="13" max="13" width="21.5703125" customWidth="1"/>
    <col min="16" max="16" width="32.42578125" bestFit="1" customWidth="1"/>
    <col min="17" max="17" width="68" customWidth="1"/>
  </cols>
  <sheetData>
    <row r="1" spans="1:13" ht="18.75" x14ac:dyDescent="0.3">
      <c r="A1" s="489" t="s">
        <v>3516</v>
      </c>
      <c r="B1" s="489"/>
      <c r="C1" s="489"/>
      <c r="D1" s="489"/>
      <c r="E1" s="489"/>
    </row>
    <row r="2" spans="1:13" x14ac:dyDescent="0.25">
      <c r="H2" t="s">
        <v>3517</v>
      </c>
      <c r="I2" t="s">
        <v>3518</v>
      </c>
      <c r="J2" t="s">
        <v>3519</v>
      </c>
      <c r="K2" t="s">
        <v>3520</v>
      </c>
      <c r="L2" t="s">
        <v>3521</v>
      </c>
      <c r="M2" t="s">
        <v>247</v>
      </c>
    </row>
    <row r="3" spans="1:13" x14ac:dyDescent="0.25">
      <c r="H3">
        <v>2026</v>
      </c>
      <c r="I3" t="s">
        <v>3531</v>
      </c>
      <c r="J3" t="s">
        <v>2989</v>
      </c>
      <c r="K3" s="480" t="s">
        <v>3535</v>
      </c>
      <c r="L3" s="481" t="s">
        <v>3539</v>
      </c>
      <c r="M3" s="481" t="s">
        <v>3540</v>
      </c>
    </row>
    <row r="5" spans="1:13" x14ac:dyDescent="0.25">
      <c r="L5" t="s">
        <v>3524</v>
      </c>
    </row>
    <row r="6" spans="1:13" x14ac:dyDescent="0.25">
      <c r="L6" s="480" t="s">
        <v>3525</v>
      </c>
    </row>
    <row r="18" spans="1:8" ht="18.75" x14ac:dyDescent="0.3">
      <c r="A18" s="490" t="s">
        <v>3526</v>
      </c>
      <c r="B18" s="490"/>
      <c r="C18" s="490"/>
      <c r="D18" s="490"/>
      <c r="E18" s="490"/>
    </row>
    <row r="26" spans="1:8" x14ac:dyDescent="0.25">
      <c r="H26" s="480"/>
    </row>
    <row r="28" spans="1:8" x14ac:dyDescent="0.25">
      <c r="H28" s="480"/>
    </row>
    <row r="39" spans="1:1" x14ac:dyDescent="0.25">
      <c r="A39" t="s">
        <v>3527</v>
      </c>
    </row>
    <row r="40" spans="1:1" x14ac:dyDescent="0.25">
      <c r="A40" t="str" cm="1">
        <f t="array" ref="A40">"S:\Product_Reporting\3_Ekstern\3002 HTT NTT\"&amp;$H$3&amp;"-"&amp;Table1[Måned]&amp;"\3002_05 HTT\"</f>
        <v>S:\Product_Reporting\3_Ekstern\3002 HTT NTT\2026-06\3002_05 HTT\</v>
      </c>
    </row>
    <row r="41" spans="1:1" x14ac:dyDescent="0.25">
      <c r="A41" t="s">
        <v>3519</v>
      </c>
    </row>
    <row r="42" spans="1:1" x14ac:dyDescent="0.25">
      <c r="A42" t="str" cm="1">
        <f t="array" ref="A42">Table1[Kapitalcenter]</f>
        <v>E</v>
      </c>
    </row>
    <row r="43" spans="1:1" x14ac:dyDescent="0.25">
      <c r="A43" t="str" cm="1">
        <f t="array" ref="A43">Table1[Årstal]&amp;"_"&amp;Table1[Kvartal]</f>
        <v>2026_Q2</v>
      </c>
    </row>
    <row r="44" spans="1:1" x14ac:dyDescent="0.25">
      <c r="A44" t="str" cm="1">
        <f t="array" ref="A44">"S:\Product_Reporting\3_Ekstern\3002 HTT NTT\"&amp;$H$3&amp;"-"&amp;Table1[Måned]&amp;"\3002_06 NTT\"</f>
        <v>S:\Product_Reporting\3_Ekstern\3002 HTT NTT\2026-06\3002_06 NTT\</v>
      </c>
    </row>
    <row r="45" spans="1:1" x14ac:dyDescent="0.25">
      <c r="A45" s="482" t="str" cm="1">
        <f t="array" ref="A45">"S:\ECBC Labbeling af Covered Bonds\"&amp;Table1[Årstal]&amp;Table1[Kvartal]&amp;"\Til S&amp;P\"</f>
        <v>S:\ECBC Labbeling af Covered Bonds\2026Q2\Til S&amp;P\</v>
      </c>
    </row>
    <row r="46" spans="1:1" x14ac:dyDescent="0.25">
      <c r="A46" t="s">
        <v>3528</v>
      </c>
    </row>
    <row r="47" spans="1:1" x14ac:dyDescent="0.25">
      <c r="A47" t="s">
        <v>2988</v>
      </c>
    </row>
    <row r="48" spans="1:1" x14ac:dyDescent="0.25">
      <c r="A48" t="s">
        <v>2989</v>
      </c>
    </row>
    <row r="49" spans="1:1" x14ac:dyDescent="0.25">
      <c r="A49" t="s">
        <v>2990</v>
      </c>
    </row>
    <row r="50" spans="1:1" x14ac:dyDescent="0.25">
      <c r="A50" t="s">
        <v>2991</v>
      </c>
    </row>
    <row r="51" spans="1:1" x14ac:dyDescent="0.25">
      <c r="A51" t="s">
        <v>2992</v>
      </c>
    </row>
    <row r="52" spans="1:1" x14ac:dyDescent="0.25">
      <c r="A52" t="s">
        <v>2993</v>
      </c>
    </row>
    <row r="54" spans="1:1" x14ac:dyDescent="0.25">
      <c r="A54" t="s">
        <v>3529</v>
      </c>
    </row>
    <row r="55" spans="1:1" x14ac:dyDescent="0.25">
      <c r="A55" t="s">
        <v>3530</v>
      </c>
    </row>
    <row r="56" spans="1:1" x14ac:dyDescent="0.25">
      <c r="A56" t="s">
        <v>3531</v>
      </c>
    </row>
    <row r="57" spans="1:1" x14ac:dyDescent="0.25">
      <c r="A57" t="s">
        <v>3522</v>
      </c>
    </row>
    <row r="58" spans="1:1" x14ac:dyDescent="0.25">
      <c r="A58" t="s">
        <v>3532</v>
      </c>
    </row>
    <row r="60" spans="1:1" x14ac:dyDescent="0.25">
      <c r="A60" t="s">
        <v>3533</v>
      </c>
    </row>
    <row r="61" spans="1:1" x14ac:dyDescent="0.25">
      <c r="A61" s="480" t="s">
        <v>3534</v>
      </c>
    </row>
    <row r="62" spans="1:1" x14ac:dyDescent="0.25">
      <c r="A62" s="480" t="s">
        <v>3535</v>
      </c>
    </row>
    <row r="63" spans="1:1" x14ac:dyDescent="0.25">
      <c r="A63" s="480" t="s">
        <v>3523</v>
      </c>
    </row>
    <row r="64" spans="1:1" x14ac:dyDescent="0.25">
      <c r="A64" s="480" t="s">
        <v>3536</v>
      </c>
    </row>
    <row r="66" spans="1:1" x14ac:dyDescent="0.25">
      <c r="A66" s="482" t="str" cm="1">
        <f t="array" ref="A66">"S:\ECBC Labbeling af Covered Bonds\"&amp;Table1[Årstal]&amp;Table1[Kvartal]&amp;"\"</f>
        <v>S:\ECBC Labbeling af Covered Bonds\2026Q2\</v>
      </c>
    </row>
  </sheetData>
  <mergeCells count="2">
    <mergeCell ref="A1:E1"/>
    <mergeCell ref="A18:E18"/>
  </mergeCells>
  <dataValidations count="3">
    <dataValidation type="list" allowBlank="1" showInputMessage="1" showErrorMessage="1" promptTitle="Vælg kapitalcenter" prompt="Listen skal opdateres, hvis der oprettes nye kapitalcentre." sqref="J3" xr:uid="{43B478D8-86BC-4E11-9FE4-C880EDFF2287}">
      <formula1>$A$47:$A$52</formula1>
    </dataValidation>
    <dataValidation type="list" allowBlank="1" showInputMessage="1" showErrorMessage="1" sqref="K3" xr:uid="{7A73A13A-FF3F-404E-B49D-C47E9020DC22}">
      <formula1>$A$61:$A$64</formula1>
    </dataValidation>
    <dataValidation type="list" allowBlank="1" showInputMessage="1" showErrorMessage="1" sqref="I3" xr:uid="{9395F67B-46DB-494D-95E3-364826E965F2}">
      <formula1>$A$55:$A$58</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0]!skjul_faner">
                <anchor moveWithCells="1" sizeWithCells="1">
                  <from>
                    <xdr:col>0</xdr:col>
                    <xdr:colOff>285750</xdr:colOff>
                    <xdr:row>11</xdr:row>
                    <xdr:rowOff>28575</xdr:rowOff>
                  </from>
                  <to>
                    <xdr:col>4</xdr:col>
                    <xdr:colOff>219075</xdr:colOff>
                    <xdr:row>12</xdr:row>
                    <xdr:rowOff>171450</xdr:rowOff>
                  </to>
                </anchor>
              </controlPr>
            </control>
          </mc:Choice>
        </mc:AlternateContent>
        <mc:AlternateContent xmlns:mc="http://schemas.openxmlformats.org/markup-compatibility/2006">
          <mc:Choice Requires="x14">
            <control shapeId="13314" r:id="rId5" name="Button 2">
              <controlPr defaultSize="0" print="0" autoFill="0" autoPict="0" macro="[0]!gem_rapport">
                <anchor moveWithCells="1" sizeWithCells="1">
                  <from>
                    <xdr:col>0</xdr:col>
                    <xdr:colOff>257175</xdr:colOff>
                    <xdr:row>3</xdr:row>
                    <xdr:rowOff>142875</xdr:rowOff>
                  </from>
                  <to>
                    <xdr:col>4</xdr:col>
                    <xdr:colOff>180975</xdr:colOff>
                    <xdr:row>5</xdr:row>
                    <xdr:rowOff>95250</xdr:rowOff>
                  </to>
                </anchor>
              </controlPr>
            </control>
          </mc:Choice>
        </mc:AlternateContent>
        <mc:AlternateContent xmlns:mc="http://schemas.openxmlformats.org/markup-compatibility/2006">
          <mc:Choice Requires="x14">
            <control shapeId="13315" r:id="rId6" name="Button 3">
              <controlPr defaultSize="0" print="0" autoFill="0" autoPict="0" macro="[0]!ingen_formler">
                <anchor moveWithCells="1" sizeWithCells="1">
                  <from>
                    <xdr:col>0</xdr:col>
                    <xdr:colOff>257175</xdr:colOff>
                    <xdr:row>6</xdr:row>
                    <xdr:rowOff>66675</xdr:rowOff>
                  </from>
                  <to>
                    <xdr:col>4</xdr:col>
                    <xdr:colOff>180975</xdr:colOff>
                    <xdr:row>8</xdr:row>
                    <xdr:rowOff>19050</xdr:rowOff>
                  </to>
                </anchor>
              </controlPr>
            </control>
          </mc:Choice>
        </mc:AlternateContent>
        <mc:AlternateContent xmlns:mc="http://schemas.openxmlformats.org/markup-compatibility/2006">
          <mc:Choice Requires="x14">
            <control shapeId="13316" r:id="rId7" name="Button 4">
              <controlPr defaultSize="0" print="0" autoFill="0" autoPict="0" macro="[0]!gem_rapport_ntt">
                <anchor moveWithCells="1" sizeWithCells="1">
                  <from>
                    <xdr:col>0</xdr:col>
                    <xdr:colOff>257175</xdr:colOff>
                    <xdr:row>8</xdr:row>
                    <xdr:rowOff>142875</xdr:rowOff>
                  </from>
                  <to>
                    <xdr:col>4</xdr:col>
                    <xdr:colOff>180975</xdr:colOff>
                    <xdr:row>10</xdr:row>
                    <xdr:rowOff>76200</xdr:rowOff>
                  </to>
                </anchor>
              </controlPr>
            </control>
          </mc:Choice>
        </mc:AlternateContent>
        <mc:AlternateContent xmlns:mc="http://schemas.openxmlformats.org/markup-compatibility/2006">
          <mc:Choice Requires="x14">
            <control shapeId="13317" r:id="rId8" name="Button 5">
              <controlPr defaultSize="0" print="0" autoFill="0" autoPict="0" macro="[0]!gem_rapport_ECBC">
                <anchor moveWithCells="1" sizeWithCells="1">
                  <from>
                    <xdr:col>0</xdr:col>
                    <xdr:colOff>266700</xdr:colOff>
                    <xdr:row>13</xdr:row>
                    <xdr:rowOff>114300</xdr:rowOff>
                  </from>
                  <to>
                    <xdr:col>4</xdr:col>
                    <xdr:colOff>190500</xdr:colOff>
                    <xdr:row>15</xdr:row>
                    <xdr:rowOff>57150</xdr:rowOff>
                  </to>
                </anchor>
              </controlPr>
            </control>
          </mc:Choice>
        </mc:AlternateContent>
        <mc:AlternateContent xmlns:mc="http://schemas.openxmlformats.org/markup-compatibility/2006">
          <mc:Choice Requires="x14">
            <control shapeId="13318" r:id="rId9" name="Button 6">
              <controlPr defaultSize="0" print="0" autoFill="0" autoPict="0" macro="[0]!ingen_formler_ntt">
                <anchor moveWithCells="1" sizeWithCells="1">
                  <from>
                    <xdr:col>0</xdr:col>
                    <xdr:colOff>285750</xdr:colOff>
                    <xdr:row>18</xdr:row>
                    <xdr:rowOff>171450</xdr:rowOff>
                  </from>
                  <to>
                    <xdr:col>4</xdr:col>
                    <xdr:colOff>285750</xdr:colOff>
                    <xdr:row>21</xdr:row>
                    <xdr:rowOff>19050</xdr:rowOff>
                  </to>
                </anchor>
              </controlPr>
            </control>
          </mc:Choice>
        </mc:AlternateContent>
        <mc:AlternateContent xmlns:mc="http://schemas.openxmlformats.org/markup-compatibility/2006">
          <mc:Choice Requires="x14">
            <control shapeId="13319" r:id="rId10" name="Button 7">
              <controlPr defaultSize="0" print="0" autoFill="0" autoPict="0" macro="[0]!gem_rapport_endelig_inkl_ntt">
                <anchor moveWithCells="1" sizeWithCells="1">
                  <from>
                    <xdr:col>0</xdr:col>
                    <xdr:colOff>304800</xdr:colOff>
                    <xdr:row>21</xdr:row>
                    <xdr:rowOff>133350</xdr:rowOff>
                  </from>
                  <to>
                    <xdr:col>4</xdr:col>
                    <xdr:colOff>285750</xdr:colOff>
                    <xdr:row>23</xdr:row>
                    <xdr:rowOff>171450</xdr:rowOff>
                  </to>
                </anchor>
              </controlPr>
            </control>
          </mc:Choice>
        </mc:AlternateContent>
      </controls>
    </mc:Choice>
  </mc:AlternateContent>
  <tableParts count="4">
    <tablePart r:id="rId11"/>
    <tablePart r:id="rId12"/>
    <tablePart r:id="rId13"/>
    <tablePart r:id="rId1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codeName="Ark8">
    <tabColor rgb="FFE36E00"/>
  </sheetPr>
  <dimension ref="A1:G257"/>
  <sheetViews>
    <sheetView zoomScale="75" zoomScaleNormal="75" workbookViewId="0">
      <selection activeCell="B18" sqref="B18"/>
    </sheetView>
  </sheetViews>
  <sheetFormatPr defaultColWidth="8.85546875" defaultRowHeight="15" outlineLevelRow="1" x14ac:dyDescent="0.25"/>
  <cols>
    <col min="1" max="1" width="10.7109375" style="57" customWidth="1"/>
    <col min="2" max="2" width="60.7109375" style="57" customWidth="1"/>
    <col min="3" max="4" width="40.7109375" style="57" customWidth="1"/>
    <col min="5" max="5" width="6.7109375" style="57" customWidth="1"/>
    <col min="6" max="6" width="40.7109375" style="57" customWidth="1"/>
    <col min="7" max="7" width="40.7109375" style="54" customWidth="1"/>
    <col min="8" max="16384" width="8.85546875" style="55"/>
  </cols>
  <sheetData>
    <row r="1" spans="1:7" ht="31.5" x14ac:dyDescent="0.25">
      <c r="A1" s="1" t="s">
        <v>1683</v>
      </c>
      <c r="B1" s="1"/>
      <c r="C1" s="54"/>
      <c r="D1" s="54"/>
      <c r="E1" s="54"/>
      <c r="F1" s="22" t="s">
        <v>225</v>
      </c>
    </row>
    <row r="2" spans="1:7" ht="15.75" thickBot="1" x14ac:dyDescent="0.3">
      <c r="A2" s="54"/>
      <c r="B2" s="54"/>
      <c r="C2" s="54"/>
      <c r="D2" s="54"/>
      <c r="E2" s="54"/>
      <c r="F2" s="54"/>
    </row>
    <row r="3" spans="1:7" ht="19.5" thickBot="1" x14ac:dyDescent="0.3">
      <c r="A3" s="58"/>
      <c r="B3" s="59" t="s">
        <v>226</v>
      </c>
      <c r="C3" s="129" t="s">
        <v>227</v>
      </c>
      <c r="D3" s="58"/>
      <c r="E3" s="58"/>
      <c r="F3" s="58"/>
      <c r="G3" s="58"/>
    </row>
    <row r="4" spans="1:7" ht="15.75" thickBot="1" x14ac:dyDescent="0.3"/>
    <row r="5" spans="1:7" ht="19.5" thickBot="1" x14ac:dyDescent="0.3">
      <c r="A5" s="60"/>
      <c r="B5" s="168" t="s">
        <v>1684</v>
      </c>
      <c r="C5" s="60"/>
      <c r="E5" s="62"/>
      <c r="F5" s="62"/>
    </row>
    <row r="6" spans="1:7" ht="15.75" thickBot="1" x14ac:dyDescent="0.3">
      <c r="B6" s="169" t="s">
        <v>1685</v>
      </c>
    </row>
    <row r="7" spans="1:7" x14ac:dyDescent="0.25">
      <c r="B7" s="66"/>
    </row>
    <row r="8" spans="1:7" ht="37.5" x14ac:dyDescent="0.25">
      <c r="A8" s="67" t="s">
        <v>236</v>
      </c>
      <c r="B8" s="67" t="s">
        <v>1685</v>
      </c>
      <c r="C8" s="68"/>
      <c r="D8" s="68"/>
      <c r="E8" s="68"/>
      <c r="F8" s="68"/>
      <c r="G8" s="69"/>
    </row>
    <row r="9" spans="1:7" ht="15" customHeight="1" x14ac:dyDescent="0.25">
      <c r="A9" s="79"/>
      <c r="B9" s="80" t="s">
        <v>1498</v>
      </c>
      <c r="C9" s="79" t="s">
        <v>1686</v>
      </c>
      <c r="D9" s="79"/>
      <c r="E9" s="81"/>
      <c r="F9" s="79"/>
      <c r="G9" s="82"/>
    </row>
    <row r="10" spans="1:7" x14ac:dyDescent="0.25">
      <c r="A10" s="70" t="s">
        <v>1687</v>
      </c>
      <c r="B10" s="70" t="s">
        <v>1688</v>
      </c>
      <c r="C10" s="204" t="s">
        <v>239</v>
      </c>
    </row>
    <row r="11" spans="1:7" outlineLevel="1" x14ac:dyDescent="0.25">
      <c r="A11" s="70" t="s">
        <v>1689</v>
      </c>
      <c r="B11" s="90" t="s">
        <v>791</v>
      </c>
      <c r="C11" s="204"/>
    </row>
    <row r="12" spans="1:7" outlineLevel="1" x14ac:dyDescent="0.25">
      <c r="A12" s="70" t="s">
        <v>1690</v>
      </c>
      <c r="B12" s="90" t="s">
        <v>793</v>
      </c>
      <c r="C12" s="204"/>
    </row>
    <row r="13" spans="1:7" outlineLevel="1" x14ac:dyDescent="0.25">
      <c r="A13" s="70" t="s">
        <v>1691</v>
      </c>
      <c r="B13" s="72"/>
    </row>
    <row r="14" spans="1:7" outlineLevel="1" x14ac:dyDescent="0.25">
      <c r="A14" s="70" t="s">
        <v>1692</v>
      </c>
      <c r="B14" s="72"/>
    </row>
    <row r="15" spans="1:7" outlineLevel="1" x14ac:dyDescent="0.25">
      <c r="A15" s="70" t="s">
        <v>1693</v>
      </c>
      <c r="B15" s="72"/>
    </row>
    <row r="16" spans="1:7" outlineLevel="1" x14ac:dyDescent="0.25">
      <c r="A16" s="70" t="s">
        <v>1694</v>
      </c>
      <c r="B16" s="72"/>
    </row>
    <row r="17" spans="1:7" ht="15" customHeight="1" x14ac:dyDescent="0.25">
      <c r="A17" s="79"/>
      <c r="B17" s="80" t="s">
        <v>1695</v>
      </c>
      <c r="C17" s="79" t="s">
        <v>1696</v>
      </c>
      <c r="D17" s="79"/>
      <c r="E17" s="81"/>
      <c r="F17" s="82"/>
      <c r="G17" s="82"/>
    </row>
    <row r="18" spans="1:7" x14ac:dyDescent="0.25">
      <c r="A18" s="70" t="s">
        <v>1697</v>
      </c>
      <c r="B18" s="70" t="s">
        <v>802</v>
      </c>
      <c r="C18" s="146" t="s">
        <v>239</v>
      </c>
    </row>
    <row r="19" spans="1:7" outlineLevel="1" x14ac:dyDescent="0.25">
      <c r="A19" s="70" t="s">
        <v>1698</v>
      </c>
      <c r="C19" s="87"/>
    </row>
    <row r="20" spans="1:7" outlineLevel="1" x14ac:dyDescent="0.25">
      <c r="A20" s="70" t="s">
        <v>1699</v>
      </c>
      <c r="C20" s="87"/>
    </row>
    <row r="21" spans="1:7" outlineLevel="1" x14ac:dyDescent="0.25">
      <c r="A21" s="70" t="s">
        <v>1700</v>
      </c>
      <c r="C21" s="87"/>
    </row>
    <row r="22" spans="1:7" outlineLevel="1" x14ac:dyDescent="0.25">
      <c r="A22" s="70" t="s">
        <v>1701</v>
      </c>
      <c r="C22" s="87"/>
    </row>
    <row r="23" spans="1:7" outlineLevel="1" x14ac:dyDescent="0.25">
      <c r="A23" s="70" t="s">
        <v>1702</v>
      </c>
      <c r="C23" s="87"/>
    </row>
    <row r="24" spans="1:7" outlineLevel="1" x14ac:dyDescent="0.25">
      <c r="A24" s="70" t="s">
        <v>1703</v>
      </c>
      <c r="C24" s="87"/>
    </row>
    <row r="25" spans="1:7" ht="15" customHeight="1" x14ac:dyDescent="0.25">
      <c r="A25" s="79"/>
      <c r="B25" s="80" t="s">
        <v>1704</v>
      </c>
      <c r="C25" s="79" t="s">
        <v>1696</v>
      </c>
      <c r="D25" s="79"/>
      <c r="E25" s="81"/>
      <c r="F25" s="82"/>
      <c r="G25" s="82"/>
    </row>
    <row r="26" spans="1:7" x14ac:dyDescent="0.25">
      <c r="A26" s="70" t="s">
        <v>1705</v>
      </c>
      <c r="B26" s="143" t="s">
        <v>811</v>
      </c>
      <c r="C26" s="165">
        <f>SUM(C27:C53)</f>
        <v>0</v>
      </c>
      <c r="D26" s="170"/>
      <c r="F26" s="170"/>
      <c r="G26" s="57"/>
    </row>
    <row r="27" spans="1:7" x14ac:dyDescent="0.25">
      <c r="A27" s="70" t="s">
        <v>1706</v>
      </c>
      <c r="B27" s="70" t="s">
        <v>813</v>
      </c>
      <c r="C27" s="146" t="s">
        <v>239</v>
      </c>
      <c r="D27" s="170"/>
      <c r="F27" s="170"/>
      <c r="G27" s="57"/>
    </row>
    <row r="28" spans="1:7" x14ac:dyDescent="0.25">
      <c r="A28" s="70" t="s">
        <v>1707</v>
      </c>
      <c r="B28" s="70" t="s">
        <v>815</v>
      </c>
      <c r="C28" s="146" t="s">
        <v>239</v>
      </c>
      <c r="D28" s="170"/>
      <c r="F28" s="170"/>
      <c r="G28" s="57"/>
    </row>
    <row r="29" spans="1:7" x14ac:dyDescent="0.25">
      <c r="A29" s="70" t="s">
        <v>1708</v>
      </c>
      <c r="B29" s="70" t="s">
        <v>817</v>
      </c>
      <c r="C29" s="146" t="s">
        <v>239</v>
      </c>
      <c r="D29" s="170"/>
      <c r="F29" s="170"/>
      <c r="G29" s="57"/>
    </row>
    <row r="30" spans="1:7" x14ac:dyDescent="0.25">
      <c r="A30" s="70" t="s">
        <v>1709</v>
      </c>
      <c r="B30" s="70" t="s">
        <v>819</v>
      </c>
      <c r="C30" s="146" t="s">
        <v>239</v>
      </c>
      <c r="D30" s="170"/>
      <c r="F30" s="170"/>
      <c r="G30" s="57"/>
    </row>
    <row r="31" spans="1:7" x14ac:dyDescent="0.25">
      <c r="A31" s="70" t="s">
        <v>1710</v>
      </c>
      <c r="B31" s="70" t="s">
        <v>821</v>
      </c>
      <c r="C31" s="146" t="s">
        <v>239</v>
      </c>
      <c r="D31" s="170"/>
      <c r="F31" s="170"/>
      <c r="G31" s="57"/>
    </row>
    <row r="32" spans="1:7" x14ac:dyDescent="0.25">
      <c r="A32" s="70" t="s">
        <v>1711</v>
      </c>
      <c r="B32" s="70" t="s">
        <v>823</v>
      </c>
      <c r="C32" s="146" t="s">
        <v>239</v>
      </c>
      <c r="D32" s="170"/>
      <c r="F32" s="170"/>
      <c r="G32" s="57"/>
    </row>
    <row r="33" spans="1:7" x14ac:dyDescent="0.25">
      <c r="A33" s="70" t="s">
        <v>1712</v>
      </c>
      <c r="B33" s="70" t="s">
        <v>825</v>
      </c>
      <c r="C33" s="146" t="s">
        <v>239</v>
      </c>
      <c r="D33" s="170"/>
      <c r="F33" s="170"/>
      <c r="G33" s="57"/>
    </row>
    <row r="34" spans="1:7" x14ac:dyDescent="0.25">
      <c r="A34" s="70" t="s">
        <v>1713</v>
      </c>
      <c r="B34" s="70" t="s">
        <v>827</v>
      </c>
      <c r="C34" s="146" t="s">
        <v>239</v>
      </c>
      <c r="D34" s="170"/>
      <c r="F34" s="170"/>
      <c r="G34" s="57"/>
    </row>
    <row r="35" spans="1:7" x14ac:dyDescent="0.25">
      <c r="A35" s="70" t="s">
        <v>1714</v>
      </c>
      <c r="B35" s="70" t="s">
        <v>829</v>
      </c>
      <c r="C35" s="146" t="s">
        <v>239</v>
      </c>
      <c r="D35" s="170"/>
      <c r="F35" s="170"/>
      <c r="G35" s="57"/>
    </row>
    <row r="36" spans="1:7" x14ac:dyDescent="0.25">
      <c r="A36" s="70" t="s">
        <v>1715</v>
      </c>
      <c r="B36" s="70" t="s">
        <v>831</v>
      </c>
      <c r="C36" s="146" t="s">
        <v>239</v>
      </c>
      <c r="D36" s="170"/>
      <c r="F36" s="170"/>
      <c r="G36" s="57"/>
    </row>
    <row r="37" spans="1:7" x14ac:dyDescent="0.25">
      <c r="A37" s="70" t="s">
        <v>1716</v>
      </c>
      <c r="B37" s="70" t="s">
        <v>833</v>
      </c>
      <c r="C37" s="146" t="s">
        <v>239</v>
      </c>
      <c r="D37" s="170"/>
      <c r="F37" s="170"/>
      <c r="G37" s="57"/>
    </row>
    <row r="38" spans="1:7" x14ac:dyDescent="0.25">
      <c r="A38" s="70" t="s">
        <v>1717</v>
      </c>
      <c r="B38" s="70" t="s">
        <v>835</v>
      </c>
      <c r="C38" s="146" t="s">
        <v>239</v>
      </c>
      <c r="D38" s="170"/>
      <c r="F38" s="170"/>
      <c r="G38" s="57"/>
    </row>
    <row r="39" spans="1:7" x14ac:dyDescent="0.25">
      <c r="A39" s="70" t="s">
        <v>1718</v>
      </c>
      <c r="B39" s="70" t="s">
        <v>837</v>
      </c>
      <c r="C39" s="146" t="s">
        <v>239</v>
      </c>
      <c r="D39" s="170"/>
      <c r="F39" s="170"/>
      <c r="G39" s="57"/>
    </row>
    <row r="40" spans="1:7" x14ac:dyDescent="0.25">
      <c r="A40" s="70" t="s">
        <v>1719</v>
      </c>
      <c r="B40" s="70" t="s">
        <v>839</v>
      </c>
      <c r="C40" s="146" t="s">
        <v>239</v>
      </c>
      <c r="D40" s="170"/>
      <c r="F40" s="170"/>
      <c r="G40" s="57"/>
    </row>
    <row r="41" spans="1:7" x14ac:dyDescent="0.25">
      <c r="A41" s="70" t="s">
        <v>1720</v>
      </c>
      <c r="B41" s="70" t="s">
        <v>841</v>
      </c>
      <c r="C41" s="146" t="s">
        <v>239</v>
      </c>
      <c r="D41" s="170"/>
      <c r="F41" s="170"/>
      <c r="G41" s="57"/>
    </row>
    <row r="42" spans="1:7" x14ac:dyDescent="0.25">
      <c r="A42" s="70" t="s">
        <v>1721</v>
      </c>
      <c r="B42" s="70" t="s">
        <v>843</v>
      </c>
      <c r="C42" s="146" t="s">
        <v>239</v>
      </c>
      <c r="D42" s="170"/>
      <c r="F42" s="170"/>
      <c r="G42" s="57"/>
    </row>
    <row r="43" spans="1:7" x14ac:dyDescent="0.25">
      <c r="A43" s="70" t="s">
        <v>1722</v>
      </c>
      <c r="B43" s="70" t="s">
        <v>845</v>
      </c>
      <c r="C43" s="146" t="s">
        <v>239</v>
      </c>
      <c r="D43" s="170"/>
      <c r="F43" s="170"/>
      <c r="G43" s="57"/>
    </row>
    <row r="44" spans="1:7" x14ac:dyDescent="0.25">
      <c r="A44" s="70" t="s">
        <v>1723</v>
      </c>
      <c r="B44" s="70" t="s">
        <v>847</v>
      </c>
      <c r="C44" s="146" t="s">
        <v>239</v>
      </c>
      <c r="D44" s="170"/>
      <c r="F44" s="170"/>
      <c r="G44" s="57"/>
    </row>
    <row r="45" spans="1:7" x14ac:dyDescent="0.25">
      <c r="A45" s="70" t="s">
        <v>1724</v>
      </c>
      <c r="B45" s="70" t="s">
        <v>849</v>
      </c>
      <c r="C45" s="146" t="s">
        <v>239</v>
      </c>
      <c r="D45" s="170"/>
      <c r="F45" s="170"/>
      <c r="G45" s="57"/>
    </row>
    <row r="46" spans="1:7" x14ac:dyDescent="0.25">
      <c r="A46" s="70" t="s">
        <v>1725</v>
      </c>
      <c r="B46" s="70" t="s">
        <v>851</v>
      </c>
      <c r="C46" s="146" t="s">
        <v>239</v>
      </c>
      <c r="D46" s="170"/>
      <c r="F46" s="170"/>
      <c r="G46" s="57"/>
    </row>
    <row r="47" spans="1:7" x14ac:dyDescent="0.25">
      <c r="A47" s="70" t="s">
        <v>1726</v>
      </c>
      <c r="B47" s="70" t="s">
        <v>853</v>
      </c>
      <c r="C47" s="146" t="s">
        <v>239</v>
      </c>
      <c r="D47" s="170"/>
      <c r="F47" s="170"/>
      <c r="G47" s="57"/>
    </row>
    <row r="48" spans="1:7" x14ac:dyDescent="0.25">
      <c r="A48" s="70" t="s">
        <v>1727</v>
      </c>
      <c r="B48" s="70" t="s">
        <v>855</v>
      </c>
      <c r="C48" s="146" t="s">
        <v>239</v>
      </c>
      <c r="D48" s="170"/>
      <c r="F48" s="170"/>
      <c r="G48" s="57"/>
    </row>
    <row r="49" spans="1:7" x14ac:dyDescent="0.25">
      <c r="A49" s="70" t="s">
        <v>1728</v>
      </c>
      <c r="B49" s="70" t="s">
        <v>857</v>
      </c>
      <c r="C49" s="146" t="s">
        <v>239</v>
      </c>
      <c r="D49" s="170"/>
      <c r="F49" s="170"/>
      <c r="G49" s="57"/>
    </row>
    <row r="50" spans="1:7" x14ac:dyDescent="0.25">
      <c r="A50" s="70" t="s">
        <v>1729</v>
      </c>
      <c r="B50" s="70" t="s">
        <v>859</v>
      </c>
      <c r="C50" s="146" t="s">
        <v>239</v>
      </c>
      <c r="D50" s="170"/>
      <c r="F50" s="170"/>
      <c r="G50" s="57"/>
    </row>
    <row r="51" spans="1:7" x14ac:dyDescent="0.25">
      <c r="A51" s="70" t="s">
        <v>1730</v>
      </c>
      <c r="B51" s="70" t="s">
        <v>861</v>
      </c>
      <c r="C51" s="146" t="s">
        <v>239</v>
      </c>
      <c r="D51" s="170"/>
      <c r="F51" s="170"/>
      <c r="G51" s="57"/>
    </row>
    <row r="52" spans="1:7" x14ac:dyDescent="0.25">
      <c r="A52" s="70" t="s">
        <v>1731</v>
      </c>
      <c r="B52" s="70" t="s">
        <v>863</v>
      </c>
      <c r="C52" s="146" t="s">
        <v>239</v>
      </c>
      <c r="D52" s="170"/>
      <c r="F52" s="170"/>
      <c r="G52" s="57"/>
    </row>
    <row r="53" spans="1:7" x14ac:dyDescent="0.25">
      <c r="A53" s="70" t="s">
        <v>1732</v>
      </c>
      <c r="B53" s="70" t="s">
        <v>865</v>
      </c>
      <c r="C53" s="146" t="s">
        <v>239</v>
      </c>
      <c r="D53" s="170"/>
      <c r="F53" s="170"/>
      <c r="G53" s="57"/>
    </row>
    <row r="54" spans="1:7" x14ac:dyDescent="0.25">
      <c r="A54" s="70" t="s">
        <v>1733</v>
      </c>
      <c r="B54" s="143" t="s">
        <v>516</v>
      </c>
      <c r="C54" s="165">
        <f>SUM(C55:C57)</f>
        <v>0</v>
      </c>
      <c r="D54" s="170"/>
      <c r="F54" s="170"/>
      <c r="G54" s="57"/>
    </row>
    <row r="55" spans="1:7" x14ac:dyDescent="0.25">
      <c r="A55" s="70" t="s">
        <v>1734</v>
      </c>
      <c r="B55" s="70" t="s">
        <v>868</v>
      </c>
      <c r="C55" s="146" t="s">
        <v>239</v>
      </c>
      <c r="D55" s="170"/>
      <c r="F55" s="170"/>
      <c r="G55" s="57"/>
    </row>
    <row r="56" spans="1:7" x14ac:dyDescent="0.25">
      <c r="A56" s="70" t="s">
        <v>1735</v>
      </c>
      <c r="B56" s="70" t="s">
        <v>870</v>
      </c>
      <c r="C56" s="146" t="s">
        <v>239</v>
      </c>
      <c r="D56" s="170"/>
      <c r="F56" s="170"/>
      <c r="G56" s="57"/>
    </row>
    <row r="57" spans="1:7" x14ac:dyDescent="0.25">
      <c r="A57" s="70" t="s">
        <v>1736</v>
      </c>
      <c r="B57" s="70" t="s">
        <v>872</v>
      </c>
      <c r="C57" s="146" t="s">
        <v>239</v>
      </c>
      <c r="D57" s="170"/>
      <c r="F57" s="170"/>
      <c r="G57" s="57"/>
    </row>
    <row r="58" spans="1:7" x14ac:dyDescent="0.25">
      <c r="A58" s="70" t="s">
        <v>1737</v>
      </c>
      <c r="B58" s="143" t="s">
        <v>313</v>
      </c>
      <c r="C58" s="165">
        <f>SUM(C59:C69)</f>
        <v>0</v>
      </c>
      <c r="D58" s="170"/>
      <c r="F58" s="170"/>
      <c r="G58" s="57"/>
    </row>
    <row r="59" spans="1:7" x14ac:dyDescent="0.25">
      <c r="A59" s="70" t="s">
        <v>1738</v>
      </c>
      <c r="B59" s="83" t="s">
        <v>518</v>
      </c>
      <c r="C59" s="146" t="s">
        <v>239</v>
      </c>
      <c r="D59" s="170"/>
      <c r="F59" s="170"/>
      <c r="G59" s="57"/>
    </row>
    <row r="60" spans="1:7" x14ac:dyDescent="0.25">
      <c r="A60" s="70" t="s">
        <v>1739</v>
      </c>
      <c r="B60" s="70" t="s">
        <v>520</v>
      </c>
      <c r="C60" s="146" t="s">
        <v>239</v>
      </c>
      <c r="D60" s="170"/>
      <c r="F60" s="170"/>
      <c r="G60" s="57"/>
    </row>
    <row r="61" spans="1:7" x14ac:dyDescent="0.25">
      <c r="A61" s="70" t="s">
        <v>1740</v>
      </c>
      <c r="B61" s="83" t="s">
        <v>522</v>
      </c>
      <c r="C61" s="146" t="s">
        <v>239</v>
      </c>
      <c r="D61" s="170"/>
      <c r="F61" s="170"/>
      <c r="G61" s="57"/>
    </row>
    <row r="62" spans="1:7" x14ac:dyDescent="0.25">
      <c r="A62" s="70" t="s">
        <v>1741</v>
      </c>
      <c r="B62" s="83" t="s">
        <v>524</v>
      </c>
      <c r="C62" s="146" t="s">
        <v>239</v>
      </c>
      <c r="D62" s="170"/>
      <c r="F62" s="170"/>
      <c r="G62" s="57"/>
    </row>
    <row r="63" spans="1:7" x14ac:dyDescent="0.25">
      <c r="A63" s="70" t="s">
        <v>1742</v>
      </c>
      <c r="B63" s="83" t="s">
        <v>526</v>
      </c>
      <c r="C63" s="146" t="s">
        <v>239</v>
      </c>
      <c r="D63" s="170"/>
      <c r="F63" s="170"/>
      <c r="G63" s="57"/>
    </row>
    <row r="64" spans="1:7" x14ac:dyDescent="0.25">
      <c r="A64" s="70" t="s">
        <v>1743</v>
      </c>
      <c r="B64" s="83" t="s">
        <v>528</v>
      </c>
      <c r="C64" s="146" t="s">
        <v>239</v>
      </c>
      <c r="D64" s="170"/>
      <c r="F64" s="170"/>
      <c r="G64" s="57"/>
    </row>
    <row r="65" spans="1:7" x14ac:dyDescent="0.25">
      <c r="A65" s="70" t="s">
        <v>1744</v>
      </c>
      <c r="B65" s="83" t="s">
        <v>530</v>
      </c>
      <c r="C65" s="146" t="s">
        <v>239</v>
      </c>
      <c r="D65" s="170"/>
      <c r="F65" s="170"/>
      <c r="G65" s="57"/>
    </row>
    <row r="66" spans="1:7" x14ac:dyDescent="0.25">
      <c r="A66" s="70" t="s">
        <v>1745</v>
      </c>
      <c r="B66" s="83" t="s">
        <v>532</v>
      </c>
      <c r="C66" s="146" t="s">
        <v>239</v>
      </c>
      <c r="D66" s="170"/>
      <c r="F66" s="170"/>
      <c r="G66" s="57"/>
    </row>
    <row r="67" spans="1:7" x14ac:dyDescent="0.25">
      <c r="A67" s="70" t="s">
        <v>1746</v>
      </c>
      <c r="B67" s="83" t="s">
        <v>534</v>
      </c>
      <c r="C67" s="146" t="s">
        <v>239</v>
      </c>
      <c r="D67" s="170"/>
      <c r="F67" s="170"/>
      <c r="G67" s="57"/>
    </row>
    <row r="68" spans="1:7" x14ac:dyDescent="0.25">
      <c r="A68" s="70" t="s">
        <v>1747</v>
      </c>
      <c r="B68" s="83" t="s">
        <v>536</v>
      </c>
      <c r="C68" s="146" t="s">
        <v>239</v>
      </c>
      <c r="D68" s="170"/>
      <c r="F68" s="170"/>
      <c r="G68" s="57"/>
    </row>
    <row r="69" spans="1:7" x14ac:dyDescent="0.25">
      <c r="A69" s="70" t="s">
        <v>1748</v>
      </c>
      <c r="B69" s="83" t="s">
        <v>313</v>
      </c>
      <c r="C69" s="146" t="s">
        <v>239</v>
      </c>
      <c r="D69" s="170"/>
      <c r="F69" s="170"/>
      <c r="G69" s="57"/>
    </row>
    <row r="70" spans="1:7" outlineLevel="1" x14ac:dyDescent="0.25">
      <c r="A70" s="70" t="s">
        <v>1749</v>
      </c>
      <c r="B70" s="193" t="s">
        <v>317</v>
      </c>
      <c r="C70" s="146"/>
      <c r="G70" s="57"/>
    </row>
    <row r="71" spans="1:7" outlineLevel="1" x14ac:dyDescent="0.25">
      <c r="A71" s="70" t="s">
        <v>1750</v>
      </c>
      <c r="B71" s="193" t="s">
        <v>317</v>
      </c>
      <c r="C71" s="146"/>
      <c r="G71" s="57"/>
    </row>
    <row r="72" spans="1:7" outlineLevel="1" x14ac:dyDescent="0.25">
      <c r="A72" s="70" t="s">
        <v>1751</v>
      </c>
      <c r="B72" s="193" t="s">
        <v>317</v>
      </c>
      <c r="C72" s="146"/>
      <c r="G72" s="57"/>
    </row>
    <row r="73" spans="1:7" outlineLevel="1" x14ac:dyDescent="0.25">
      <c r="A73" s="70" t="s">
        <v>1752</v>
      </c>
      <c r="B73" s="193" t="s">
        <v>317</v>
      </c>
      <c r="C73" s="146"/>
      <c r="G73" s="57"/>
    </row>
    <row r="74" spans="1:7" outlineLevel="1" x14ac:dyDescent="0.25">
      <c r="A74" s="70" t="s">
        <v>1753</v>
      </c>
      <c r="B74" s="193" t="s">
        <v>317</v>
      </c>
      <c r="C74" s="146"/>
      <c r="G74" s="57"/>
    </row>
    <row r="75" spans="1:7" outlineLevel="1" x14ac:dyDescent="0.25">
      <c r="A75" s="70" t="s">
        <v>1754</v>
      </c>
      <c r="B75" s="193" t="s">
        <v>317</v>
      </c>
      <c r="C75" s="146"/>
      <c r="G75" s="57"/>
    </row>
    <row r="76" spans="1:7" outlineLevel="1" x14ac:dyDescent="0.25">
      <c r="A76" s="70" t="s">
        <v>1755</v>
      </c>
      <c r="B76" s="193" t="s">
        <v>317</v>
      </c>
      <c r="C76" s="146"/>
      <c r="G76" s="57"/>
    </row>
    <row r="77" spans="1:7" outlineLevel="1" x14ac:dyDescent="0.25">
      <c r="A77" s="70" t="s">
        <v>1756</v>
      </c>
      <c r="B77" s="193" t="s">
        <v>317</v>
      </c>
      <c r="C77" s="146"/>
      <c r="G77" s="57"/>
    </row>
    <row r="78" spans="1:7" outlineLevel="1" x14ac:dyDescent="0.25">
      <c r="A78" s="70" t="s">
        <v>1757</v>
      </c>
      <c r="B78" s="193" t="s">
        <v>317</v>
      </c>
      <c r="C78" s="146"/>
      <c r="G78" s="57"/>
    </row>
    <row r="79" spans="1:7" outlineLevel="1" x14ac:dyDescent="0.25">
      <c r="A79" s="70" t="s">
        <v>1758</v>
      </c>
      <c r="B79" s="193" t="s">
        <v>317</v>
      </c>
      <c r="C79" s="146"/>
      <c r="G79" s="57"/>
    </row>
    <row r="80" spans="1:7" ht="15" customHeight="1" x14ac:dyDescent="0.25">
      <c r="A80" s="79"/>
      <c r="B80" s="80" t="s">
        <v>1759</v>
      </c>
      <c r="C80" s="79" t="s">
        <v>1696</v>
      </c>
      <c r="D80" s="79"/>
      <c r="E80" s="81"/>
      <c r="F80" s="82"/>
      <c r="G80" s="82"/>
    </row>
    <row r="81" spans="1:7" x14ac:dyDescent="0.25">
      <c r="A81" s="70" t="s">
        <v>1760</v>
      </c>
      <c r="B81" s="70" t="s">
        <v>949</v>
      </c>
      <c r="C81" s="146" t="s">
        <v>239</v>
      </c>
      <c r="E81" s="54"/>
    </row>
    <row r="82" spans="1:7" x14ac:dyDescent="0.25">
      <c r="A82" s="70" t="s">
        <v>1761</v>
      </c>
      <c r="B82" s="70" t="s">
        <v>951</v>
      </c>
      <c r="C82" s="146" t="s">
        <v>239</v>
      </c>
      <c r="E82" s="54"/>
    </row>
    <row r="83" spans="1:7" x14ac:dyDescent="0.25">
      <c r="A83" s="70" t="s">
        <v>1762</v>
      </c>
      <c r="B83" s="70" t="s">
        <v>313</v>
      </c>
      <c r="C83" s="146" t="s">
        <v>239</v>
      </c>
      <c r="E83" s="54"/>
    </row>
    <row r="84" spans="1:7" outlineLevel="1" x14ac:dyDescent="0.25">
      <c r="A84" s="70" t="s">
        <v>1763</v>
      </c>
      <c r="C84" s="87"/>
      <c r="E84" s="54"/>
    </row>
    <row r="85" spans="1:7" outlineLevel="1" x14ac:dyDescent="0.25">
      <c r="A85" s="70" t="s">
        <v>1764</v>
      </c>
      <c r="C85" s="87"/>
      <c r="E85" s="54"/>
    </row>
    <row r="86" spans="1:7" outlineLevel="1" x14ac:dyDescent="0.25">
      <c r="A86" s="70" t="s">
        <v>1765</v>
      </c>
      <c r="C86" s="87"/>
      <c r="E86" s="54"/>
    </row>
    <row r="87" spans="1:7" outlineLevel="1" x14ac:dyDescent="0.25">
      <c r="A87" s="70" t="s">
        <v>1766</v>
      </c>
      <c r="C87" s="87"/>
      <c r="E87" s="54"/>
    </row>
    <row r="88" spans="1:7" outlineLevel="1" x14ac:dyDescent="0.25">
      <c r="A88" s="70" t="s">
        <v>1767</v>
      </c>
      <c r="C88" s="87"/>
      <c r="E88" s="54"/>
    </row>
    <row r="89" spans="1:7" outlineLevel="1" x14ac:dyDescent="0.25">
      <c r="A89" s="70" t="s">
        <v>1768</v>
      </c>
      <c r="C89" s="87"/>
      <c r="E89" s="54"/>
    </row>
    <row r="90" spans="1:7" ht="15" customHeight="1" x14ac:dyDescent="0.25">
      <c r="A90" s="79"/>
      <c r="B90" s="80" t="s">
        <v>1769</v>
      </c>
      <c r="C90" s="79" t="s">
        <v>1696</v>
      </c>
      <c r="D90" s="79"/>
      <c r="E90" s="81"/>
      <c r="F90" s="82"/>
      <c r="G90" s="82"/>
    </row>
    <row r="91" spans="1:7" x14ac:dyDescent="0.25">
      <c r="A91" s="70" t="s">
        <v>1770</v>
      </c>
      <c r="B91" s="70" t="s">
        <v>961</v>
      </c>
      <c r="C91" s="146" t="s">
        <v>239</v>
      </c>
      <c r="E91" s="54"/>
    </row>
    <row r="92" spans="1:7" x14ac:dyDescent="0.25">
      <c r="A92" s="70" t="s">
        <v>1771</v>
      </c>
      <c r="B92" s="70" t="s">
        <v>963</v>
      </c>
      <c r="C92" s="146" t="s">
        <v>239</v>
      </c>
      <c r="E92" s="54"/>
    </row>
    <row r="93" spans="1:7" x14ac:dyDescent="0.25">
      <c r="A93" s="70" t="s">
        <v>1772</v>
      </c>
      <c r="B93" s="70" t="s">
        <v>313</v>
      </c>
      <c r="C93" s="146" t="s">
        <v>239</v>
      </c>
      <c r="E93" s="54"/>
    </row>
    <row r="94" spans="1:7" outlineLevel="1" x14ac:dyDescent="0.25">
      <c r="A94" s="70" t="s">
        <v>1773</v>
      </c>
      <c r="C94" s="87"/>
      <c r="E94" s="54"/>
    </row>
    <row r="95" spans="1:7" outlineLevel="1" x14ac:dyDescent="0.25">
      <c r="A95" s="70" t="s">
        <v>1774</v>
      </c>
      <c r="C95" s="87"/>
      <c r="E95" s="54"/>
    </row>
    <row r="96" spans="1:7" outlineLevel="1" x14ac:dyDescent="0.25">
      <c r="A96" s="70" t="s">
        <v>1775</v>
      </c>
      <c r="C96" s="87"/>
      <c r="E96" s="54"/>
    </row>
    <row r="97" spans="1:7" outlineLevel="1" x14ac:dyDescent="0.25">
      <c r="A97" s="70" t="s">
        <v>1776</v>
      </c>
      <c r="C97" s="87"/>
      <c r="E97" s="54"/>
    </row>
    <row r="98" spans="1:7" outlineLevel="1" x14ac:dyDescent="0.25">
      <c r="A98" s="70" t="s">
        <v>1777</v>
      </c>
      <c r="C98" s="87"/>
      <c r="E98" s="54"/>
    </row>
    <row r="99" spans="1:7" outlineLevel="1" x14ac:dyDescent="0.25">
      <c r="A99" s="70" t="s">
        <v>1778</v>
      </c>
      <c r="C99" s="87"/>
      <c r="E99" s="54"/>
    </row>
    <row r="100" spans="1:7" ht="15" customHeight="1" x14ac:dyDescent="0.25">
      <c r="A100" s="79"/>
      <c r="B100" s="80" t="s">
        <v>1779</v>
      </c>
      <c r="C100" s="79" t="s">
        <v>1696</v>
      </c>
      <c r="D100" s="79"/>
      <c r="E100" s="81"/>
      <c r="F100" s="82"/>
      <c r="G100" s="82"/>
    </row>
    <row r="101" spans="1:7" x14ac:dyDescent="0.25">
      <c r="A101" s="70" t="s">
        <v>1780</v>
      </c>
      <c r="B101" s="102" t="s">
        <v>973</v>
      </c>
      <c r="C101" s="146" t="s">
        <v>239</v>
      </c>
      <c r="E101" s="54"/>
    </row>
    <row r="102" spans="1:7" x14ac:dyDescent="0.25">
      <c r="A102" s="70" t="s">
        <v>1781</v>
      </c>
      <c r="B102" s="102" t="s">
        <v>975</v>
      </c>
      <c r="C102" s="146" t="s">
        <v>239</v>
      </c>
      <c r="E102" s="54"/>
    </row>
    <row r="103" spans="1:7" x14ac:dyDescent="0.25">
      <c r="A103" s="70" t="s">
        <v>1782</v>
      </c>
      <c r="B103" s="102" t="s">
        <v>977</v>
      </c>
      <c r="C103" s="146" t="s">
        <v>239</v>
      </c>
    </row>
    <row r="104" spans="1:7" x14ac:dyDescent="0.25">
      <c r="A104" s="70" t="s">
        <v>1783</v>
      </c>
      <c r="B104" s="102" t="s">
        <v>979</v>
      </c>
      <c r="C104" s="146" t="s">
        <v>239</v>
      </c>
    </row>
    <row r="105" spans="1:7" x14ac:dyDescent="0.25">
      <c r="A105" s="70" t="s">
        <v>1784</v>
      </c>
      <c r="B105" s="102" t="s">
        <v>981</v>
      </c>
      <c r="C105" s="146" t="s">
        <v>239</v>
      </c>
    </row>
    <row r="106" spans="1:7" outlineLevel="1" x14ac:dyDescent="0.25">
      <c r="A106" s="70" t="s">
        <v>1785</v>
      </c>
      <c r="B106" s="103"/>
      <c r="C106" s="87"/>
    </row>
    <row r="107" spans="1:7" outlineLevel="1" x14ac:dyDescent="0.25">
      <c r="A107" s="70" t="s">
        <v>1786</v>
      </c>
      <c r="B107" s="103"/>
      <c r="C107" s="87"/>
    </row>
    <row r="108" spans="1:7" outlineLevel="1" x14ac:dyDescent="0.25">
      <c r="A108" s="70" t="s">
        <v>1787</v>
      </c>
      <c r="B108" s="103"/>
      <c r="C108" s="87"/>
    </row>
    <row r="109" spans="1:7" outlineLevel="1" x14ac:dyDescent="0.25">
      <c r="A109" s="70" t="s">
        <v>1788</v>
      </c>
      <c r="B109" s="103"/>
      <c r="C109" s="87"/>
    </row>
    <row r="110" spans="1:7" ht="15" customHeight="1" x14ac:dyDescent="0.25">
      <c r="A110" s="79"/>
      <c r="B110" s="79" t="s">
        <v>1789</v>
      </c>
      <c r="C110" s="79" t="s">
        <v>1696</v>
      </c>
      <c r="D110" s="79"/>
      <c r="E110" s="81"/>
      <c r="F110" s="82"/>
      <c r="G110" s="82"/>
    </row>
    <row r="111" spans="1:7" x14ac:dyDescent="0.25">
      <c r="A111" s="70" t="s">
        <v>1790</v>
      </c>
      <c r="B111" s="70" t="s">
        <v>988</v>
      </c>
      <c r="C111" s="146" t="s">
        <v>239</v>
      </c>
      <c r="E111" s="54"/>
    </row>
    <row r="112" spans="1:7" outlineLevel="1" x14ac:dyDescent="0.25">
      <c r="A112" s="70" t="s">
        <v>1791</v>
      </c>
      <c r="B112" s="147" t="s">
        <v>990</v>
      </c>
      <c r="C112" s="146" t="s">
        <v>239</v>
      </c>
      <c r="E112" s="54"/>
    </row>
    <row r="113" spans="1:7" outlineLevel="1" x14ac:dyDescent="0.25">
      <c r="A113" s="70" t="s">
        <v>1792</v>
      </c>
      <c r="C113" s="146"/>
      <c r="E113" s="54"/>
    </row>
    <row r="114" spans="1:7" outlineLevel="1" x14ac:dyDescent="0.25">
      <c r="A114" s="70" t="s">
        <v>1793</v>
      </c>
      <c r="C114" s="87"/>
      <c r="E114" s="54"/>
    </row>
    <row r="115" spans="1:7" outlineLevel="1" x14ac:dyDescent="0.25">
      <c r="A115" s="70" t="s">
        <v>1794</v>
      </c>
      <c r="C115" s="87"/>
      <c r="E115" s="54"/>
    </row>
    <row r="116" spans="1:7" ht="15" customHeight="1" x14ac:dyDescent="0.25">
      <c r="A116" s="79"/>
      <c r="B116" s="80" t="s">
        <v>1795</v>
      </c>
      <c r="C116" s="79" t="s">
        <v>995</v>
      </c>
      <c r="D116" s="79" t="s">
        <v>996</v>
      </c>
      <c r="E116" s="81"/>
      <c r="F116" s="79" t="s">
        <v>1696</v>
      </c>
      <c r="G116" s="79" t="s">
        <v>997</v>
      </c>
    </row>
    <row r="117" spans="1:7" x14ac:dyDescent="0.25">
      <c r="A117" s="70" t="s">
        <v>1796</v>
      </c>
      <c r="B117" s="83" t="s">
        <v>999</v>
      </c>
      <c r="C117" s="158" t="s">
        <v>239</v>
      </c>
      <c r="D117" s="100"/>
      <c r="E117" s="100"/>
      <c r="F117" s="101"/>
      <c r="G117" s="101"/>
    </row>
    <row r="118" spans="1:7" x14ac:dyDescent="0.25">
      <c r="A118" s="100"/>
      <c r="B118" s="152"/>
      <c r="C118" s="100"/>
      <c r="D118" s="100"/>
      <c r="E118" s="100"/>
      <c r="F118" s="101"/>
      <c r="G118" s="101"/>
    </row>
    <row r="119" spans="1:7" x14ac:dyDescent="0.25">
      <c r="B119" s="83" t="s">
        <v>1000</v>
      </c>
      <c r="C119" s="100"/>
      <c r="D119" s="100"/>
      <c r="E119" s="100"/>
      <c r="F119" s="101"/>
      <c r="G119" s="101"/>
    </row>
    <row r="120" spans="1:7" x14ac:dyDescent="0.25">
      <c r="A120" s="70" t="s">
        <v>1797</v>
      </c>
      <c r="B120" s="179" t="s">
        <v>898</v>
      </c>
      <c r="C120" s="158" t="s">
        <v>239</v>
      </c>
      <c r="D120" s="204" t="s">
        <v>239</v>
      </c>
      <c r="E120" s="100"/>
      <c r="F120" s="92" t="str">
        <f t="shared" ref="F120:F143" si="0">IF($C$144=0,"",IF(C120="[for completion]","",C120/$C$144))</f>
        <v/>
      </c>
      <c r="G120" s="92" t="str">
        <f t="shared" ref="G120:G143" si="1">IF($D$144=0,"",IF(D120="[for completion]","",D120/$D$144))</f>
        <v/>
      </c>
    </row>
    <row r="121" spans="1:7" x14ac:dyDescent="0.25">
      <c r="A121" s="70" t="s">
        <v>1798</v>
      </c>
      <c r="B121" s="179" t="s">
        <v>898</v>
      </c>
      <c r="C121" s="158" t="s">
        <v>239</v>
      </c>
      <c r="D121" s="204" t="s">
        <v>239</v>
      </c>
      <c r="E121" s="100"/>
      <c r="F121" s="92" t="str">
        <f t="shared" si="0"/>
        <v/>
      </c>
      <c r="G121" s="92" t="str">
        <f t="shared" si="1"/>
        <v/>
      </c>
    </row>
    <row r="122" spans="1:7" x14ac:dyDescent="0.25">
      <c r="A122" s="70" t="s">
        <v>1799</v>
      </c>
      <c r="B122" s="179" t="s">
        <v>898</v>
      </c>
      <c r="C122" s="158" t="s">
        <v>239</v>
      </c>
      <c r="D122" s="204" t="s">
        <v>239</v>
      </c>
      <c r="E122" s="100"/>
      <c r="F122" s="92" t="str">
        <f t="shared" si="0"/>
        <v/>
      </c>
      <c r="G122" s="92" t="str">
        <f t="shared" si="1"/>
        <v/>
      </c>
    </row>
    <row r="123" spans="1:7" x14ac:dyDescent="0.25">
      <c r="A123" s="70" t="s">
        <v>1800</v>
      </c>
      <c r="B123" s="179" t="s">
        <v>898</v>
      </c>
      <c r="C123" s="158" t="s">
        <v>239</v>
      </c>
      <c r="D123" s="204" t="s">
        <v>239</v>
      </c>
      <c r="E123" s="100"/>
      <c r="F123" s="92" t="str">
        <f t="shared" si="0"/>
        <v/>
      </c>
      <c r="G123" s="92" t="str">
        <f t="shared" si="1"/>
        <v/>
      </c>
    </row>
    <row r="124" spans="1:7" x14ac:dyDescent="0.25">
      <c r="A124" s="70" t="s">
        <v>1801</v>
      </c>
      <c r="B124" s="179" t="s">
        <v>898</v>
      </c>
      <c r="C124" s="158" t="s">
        <v>239</v>
      </c>
      <c r="D124" s="204" t="s">
        <v>239</v>
      </c>
      <c r="E124" s="100"/>
      <c r="F124" s="92" t="str">
        <f t="shared" si="0"/>
        <v/>
      </c>
      <c r="G124" s="92" t="str">
        <f t="shared" si="1"/>
        <v/>
      </c>
    </row>
    <row r="125" spans="1:7" x14ac:dyDescent="0.25">
      <c r="A125" s="70" t="s">
        <v>1802</v>
      </c>
      <c r="B125" s="179" t="s">
        <v>898</v>
      </c>
      <c r="C125" s="158" t="s">
        <v>239</v>
      </c>
      <c r="D125" s="204" t="s">
        <v>239</v>
      </c>
      <c r="E125" s="100"/>
      <c r="F125" s="92" t="str">
        <f t="shared" si="0"/>
        <v/>
      </c>
      <c r="G125" s="92" t="str">
        <f t="shared" si="1"/>
        <v/>
      </c>
    </row>
    <row r="126" spans="1:7" x14ac:dyDescent="0.25">
      <c r="A126" s="70" t="s">
        <v>1803</v>
      </c>
      <c r="B126" s="179" t="s">
        <v>898</v>
      </c>
      <c r="C126" s="158" t="s">
        <v>239</v>
      </c>
      <c r="D126" s="204" t="s">
        <v>239</v>
      </c>
      <c r="E126" s="100"/>
      <c r="F126" s="92" t="str">
        <f t="shared" si="0"/>
        <v/>
      </c>
      <c r="G126" s="92" t="str">
        <f t="shared" si="1"/>
        <v/>
      </c>
    </row>
    <row r="127" spans="1:7" x14ac:dyDescent="0.25">
      <c r="A127" s="70" t="s">
        <v>1804</v>
      </c>
      <c r="B127" s="179" t="s">
        <v>898</v>
      </c>
      <c r="C127" s="158" t="s">
        <v>239</v>
      </c>
      <c r="D127" s="204" t="s">
        <v>239</v>
      </c>
      <c r="E127" s="100"/>
      <c r="F127" s="92" t="str">
        <f t="shared" si="0"/>
        <v/>
      </c>
      <c r="G127" s="92" t="str">
        <f t="shared" si="1"/>
        <v/>
      </c>
    </row>
    <row r="128" spans="1:7" x14ac:dyDescent="0.25">
      <c r="A128" s="70" t="s">
        <v>1805</v>
      </c>
      <c r="B128" s="179" t="s">
        <v>898</v>
      </c>
      <c r="C128" s="158" t="s">
        <v>239</v>
      </c>
      <c r="D128" s="204" t="s">
        <v>239</v>
      </c>
      <c r="E128" s="100"/>
      <c r="F128" s="92" t="str">
        <f t="shared" si="0"/>
        <v/>
      </c>
      <c r="G128" s="92" t="str">
        <f t="shared" si="1"/>
        <v/>
      </c>
    </row>
    <row r="129" spans="1:7" x14ac:dyDescent="0.25">
      <c r="A129" s="70" t="s">
        <v>1806</v>
      </c>
      <c r="B129" s="179" t="s">
        <v>898</v>
      </c>
      <c r="C129" s="158" t="s">
        <v>239</v>
      </c>
      <c r="D129" s="204" t="s">
        <v>239</v>
      </c>
      <c r="E129" s="74"/>
      <c r="F129" s="92" t="str">
        <f t="shared" si="0"/>
        <v/>
      </c>
      <c r="G129" s="92" t="str">
        <f t="shared" si="1"/>
        <v/>
      </c>
    </row>
    <row r="130" spans="1:7" x14ac:dyDescent="0.25">
      <c r="A130" s="70" t="s">
        <v>1807</v>
      </c>
      <c r="B130" s="179" t="s">
        <v>898</v>
      </c>
      <c r="C130" s="158" t="s">
        <v>239</v>
      </c>
      <c r="D130" s="204" t="s">
        <v>239</v>
      </c>
      <c r="E130" s="74"/>
      <c r="F130" s="92" t="str">
        <f t="shared" si="0"/>
        <v/>
      </c>
      <c r="G130" s="92" t="str">
        <f t="shared" si="1"/>
        <v/>
      </c>
    </row>
    <row r="131" spans="1:7" x14ac:dyDescent="0.25">
      <c r="A131" s="70" t="s">
        <v>1808</v>
      </c>
      <c r="B131" s="179" t="s">
        <v>898</v>
      </c>
      <c r="C131" s="158" t="s">
        <v>239</v>
      </c>
      <c r="D131" s="204" t="s">
        <v>239</v>
      </c>
      <c r="E131" s="74"/>
      <c r="F131" s="92" t="str">
        <f t="shared" si="0"/>
        <v/>
      </c>
      <c r="G131" s="92" t="str">
        <f t="shared" si="1"/>
        <v/>
      </c>
    </row>
    <row r="132" spans="1:7" x14ac:dyDescent="0.25">
      <c r="A132" s="70" t="s">
        <v>1809</v>
      </c>
      <c r="B132" s="179" t="s">
        <v>898</v>
      </c>
      <c r="C132" s="158" t="s">
        <v>239</v>
      </c>
      <c r="D132" s="204" t="s">
        <v>239</v>
      </c>
      <c r="E132" s="74"/>
      <c r="F132" s="92" t="str">
        <f t="shared" si="0"/>
        <v/>
      </c>
      <c r="G132" s="92" t="str">
        <f t="shared" si="1"/>
        <v/>
      </c>
    </row>
    <row r="133" spans="1:7" x14ac:dyDescent="0.25">
      <c r="A133" s="70" t="s">
        <v>1810</v>
      </c>
      <c r="B133" s="179" t="s">
        <v>898</v>
      </c>
      <c r="C133" s="158" t="s">
        <v>239</v>
      </c>
      <c r="D133" s="204" t="s">
        <v>239</v>
      </c>
      <c r="E133" s="74"/>
      <c r="F133" s="92" t="str">
        <f t="shared" si="0"/>
        <v/>
      </c>
      <c r="G133" s="92" t="str">
        <f t="shared" si="1"/>
        <v/>
      </c>
    </row>
    <row r="134" spans="1:7" x14ac:dyDescent="0.25">
      <c r="A134" s="70" t="s">
        <v>1811</v>
      </c>
      <c r="B134" s="179" t="s">
        <v>898</v>
      </c>
      <c r="C134" s="158" t="s">
        <v>239</v>
      </c>
      <c r="D134" s="204" t="s">
        <v>239</v>
      </c>
      <c r="E134" s="74"/>
      <c r="F134" s="92" t="str">
        <f t="shared" si="0"/>
        <v/>
      </c>
      <c r="G134" s="92" t="str">
        <f t="shared" si="1"/>
        <v/>
      </c>
    </row>
    <row r="135" spans="1:7" x14ac:dyDescent="0.25">
      <c r="A135" s="70" t="s">
        <v>1812</v>
      </c>
      <c r="B135" s="179" t="s">
        <v>898</v>
      </c>
      <c r="C135" s="158" t="s">
        <v>239</v>
      </c>
      <c r="D135" s="204" t="s">
        <v>239</v>
      </c>
      <c r="F135" s="92" t="str">
        <f t="shared" si="0"/>
        <v/>
      </c>
      <c r="G135" s="92" t="str">
        <f t="shared" si="1"/>
        <v/>
      </c>
    </row>
    <row r="136" spans="1:7" x14ac:dyDescent="0.25">
      <c r="A136" s="70" t="s">
        <v>1813</v>
      </c>
      <c r="B136" s="179" t="s">
        <v>898</v>
      </c>
      <c r="C136" s="158" t="s">
        <v>239</v>
      </c>
      <c r="D136" s="204" t="s">
        <v>239</v>
      </c>
      <c r="E136" s="89"/>
      <c r="F136" s="92" t="str">
        <f t="shared" si="0"/>
        <v/>
      </c>
      <c r="G136" s="92" t="str">
        <f t="shared" si="1"/>
        <v/>
      </c>
    </row>
    <row r="137" spans="1:7" x14ac:dyDescent="0.25">
      <c r="A137" s="70" t="s">
        <v>1814</v>
      </c>
      <c r="B137" s="179" t="s">
        <v>898</v>
      </c>
      <c r="C137" s="158" t="s">
        <v>239</v>
      </c>
      <c r="D137" s="204" t="s">
        <v>239</v>
      </c>
      <c r="E137" s="89"/>
      <c r="F137" s="92" t="str">
        <f t="shared" si="0"/>
        <v/>
      </c>
      <c r="G137" s="92" t="str">
        <f t="shared" si="1"/>
        <v/>
      </c>
    </row>
    <row r="138" spans="1:7" x14ac:dyDescent="0.25">
      <c r="A138" s="70" t="s">
        <v>1815</v>
      </c>
      <c r="B138" s="179" t="s">
        <v>898</v>
      </c>
      <c r="C138" s="158" t="s">
        <v>239</v>
      </c>
      <c r="D138" s="204" t="s">
        <v>239</v>
      </c>
      <c r="E138" s="89"/>
      <c r="F138" s="92" t="str">
        <f t="shared" si="0"/>
        <v/>
      </c>
      <c r="G138" s="92" t="str">
        <f t="shared" si="1"/>
        <v/>
      </c>
    </row>
    <row r="139" spans="1:7" x14ac:dyDescent="0.25">
      <c r="A139" s="70" t="s">
        <v>1816</v>
      </c>
      <c r="B139" s="179" t="s">
        <v>898</v>
      </c>
      <c r="C139" s="158" t="s">
        <v>239</v>
      </c>
      <c r="D139" s="204" t="s">
        <v>239</v>
      </c>
      <c r="E139" s="89"/>
      <c r="F139" s="92" t="str">
        <f t="shared" si="0"/>
        <v/>
      </c>
      <c r="G139" s="92" t="str">
        <f t="shared" si="1"/>
        <v/>
      </c>
    </row>
    <row r="140" spans="1:7" x14ac:dyDescent="0.25">
      <c r="A140" s="70" t="s">
        <v>1817</v>
      </c>
      <c r="B140" s="179" t="s">
        <v>898</v>
      </c>
      <c r="C140" s="158" t="s">
        <v>239</v>
      </c>
      <c r="D140" s="204" t="s">
        <v>239</v>
      </c>
      <c r="E140" s="89"/>
      <c r="F140" s="92" t="str">
        <f t="shared" si="0"/>
        <v/>
      </c>
      <c r="G140" s="92" t="str">
        <f t="shared" si="1"/>
        <v/>
      </c>
    </row>
    <row r="141" spans="1:7" x14ac:dyDescent="0.25">
      <c r="A141" s="70" t="s">
        <v>1818</v>
      </c>
      <c r="B141" s="179" t="s">
        <v>898</v>
      </c>
      <c r="C141" s="158" t="s">
        <v>239</v>
      </c>
      <c r="D141" s="204" t="s">
        <v>239</v>
      </c>
      <c r="E141" s="89"/>
      <c r="F141" s="92" t="str">
        <f t="shared" si="0"/>
        <v/>
      </c>
      <c r="G141" s="92" t="str">
        <f t="shared" si="1"/>
        <v/>
      </c>
    </row>
    <row r="142" spans="1:7" x14ac:dyDescent="0.25">
      <c r="A142" s="70" t="s">
        <v>1819</v>
      </c>
      <c r="B142" s="179" t="s">
        <v>898</v>
      </c>
      <c r="C142" s="158" t="s">
        <v>239</v>
      </c>
      <c r="D142" s="204" t="s">
        <v>239</v>
      </c>
      <c r="E142" s="89"/>
      <c r="F142" s="92" t="str">
        <f t="shared" si="0"/>
        <v/>
      </c>
      <c r="G142" s="92" t="str">
        <f t="shared" si="1"/>
        <v/>
      </c>
    </row>
    <row r="143" spans="1:7" x14ac:dyDescent="0.25">
      <c r="A143" s="70" t="s">
        <v>1820</v>
      </c>
      <c r="B143" s="179" t="s">
        <v>898</v>
      </c>
      <c r="C143" s="158" t="s">
        <v>239</v>
      </c>
      <c r="D143" s="204" t="s">
        <v>239</v>
      </c>
      <c r="E143" s="89"/>
      <c r="F143" s="92" t="str">
        <f t="shared" si="0"/>
        <v/>
      </c>
      <c r="G143" s="92" t="str">
        <f t="shared" si="1"/>
        <v/>
      </c>
    </row>
    <row r="144" spans="1:7" x14ac:dyDescent="0.25">
      <c r="A144" s="70" t="s">
        <v>1821</v>
      </c>
      <c r="B144" s="94" t="s">
        <v>315</v>
      </c>
      <c r="C144" s="95">
        <f>SUM(C120:C143)</f>
        <v>0</v>
      </c>
      <c r="D144" s="154">
        <f>SUM(D120:D143)</f>
        <v>0</v>
      </c>
      <c r="E144" s="89"/>
      <c r="F144" s="96">
        <f>SUM(F120:F143)</f>
        <v>0</v>
      </c>
      <c r="G144" s="96">
        <f>SUM(G120:G143)</f>
        <v>0</v>
      </c>
    </row>
    <row r="145" spans="1:7" ht="15" customHeight="1" x14ac:dyDescent="0.25">
      <c r="A145" s="79"/>
      <c r="B145" s="80" t="s">
        <v>1822</v>
      </c>
      <c r="C145" s="79" t="s">
        <v>995</v>
      </c>
      <c r="D145" s="79" t="s">
        <v>996</v>
      </c>
      <c r="E145" s="81"/>
      <c r="F145" s="79" t="s">
        <v>1696</v>
      </c>
      <c r="G145" s="79" t="s">
        <v>997</v>
      </c>
    </row>
    <row r="146" spans="1:7" x14ac:dyDescent="0.25">
      <c r="A146" s="70" t="s">
        <v>1823</v>
      </c>
      <c r="B146" s="70" t="s">
        <v>1028</v>
      </c>
      <c r="C146" s="146" t="s">
        <v>239</v>
      </c>
      <c r="D146" s="76"/>
      <c r="F146" s="76"/>
      <c r="G146" s="76"/>
    </row>
    <row r="147" spans="1:7" x14ac:dyDescent="0.25">
      <c r="C147" s="76"/>
      <c r="D147" s="76"/>
      <c r="F147" s="76"/>
      <c r="G147" s="76"/>
    </row>
    <row r="148" spans="1:7" x14ac:dyDescent="0.25">
      <c r="B148" s="83" t="s">
        <v>1029</v>
      </c>
      <c r="C148" s="76"/>
      <c r="D148" s="76"/>
      <c r="G148" s="57"/>
    </row>
    <row r="149" spans="1:7" x14ac:dyDescent="0.25">
      <c r="A149" s="70" t="s">
        <v>1824</v>
      </c>
      <c r="B149" s="70" t="s">
        <v>1031</v>
      </c>
      <c r="C149" s="158" t="s">
        <v>239</v>
      </c>
      <c r="D149" s="204" t="s">
        <v>239</v>
      </c>
      <c r="F149" s="92" t="str">
        <f t="shared" ref="F149:F163" si="2">IF($C$157=0,"",IF(C149="[for completion]","",C149/$C$157))</f>
        <v/>
      </c>
      <c r="G149" s="92" t="str">
        <f t="shared" ref="G149:G163" si="3">IF($D$157=0,"",IF(D149="[for completion]","",D149/$D$157))</f>
        <v/>
      </c>
    </row>
    <row r="150" spans="1:7" x14ac:dyDescent="0.25">
      <c r="A150" s="70" t="s">
        <v>1825</v>
      </c>
      <c r="B150" s="70" t="s">
        <v>1033</v>
      </c>
      <c r="C150" s="158" t="s">
        <v>239</v>
      </c>
      <c r="D150" s="204" t="s">
        <v>239</v>
      </c>
      <c r="F150" s="92" t="str">
        <f t="shared" si="2"/>
        <v/>
      </c>
      <c r="G150" s="92" t="str">
        <f t="shared" si="3"/>
        <v/>
      </c>
    </row>
    <row r="151" spans="1:7" x14ac:dyDescent="0.25">
      <c r="A151" s="70" t="s">
        <v>1826</v>
      </c>
      <c r="B151" s="70" t="s">
        <v>1035</v>
      </c>
      <c r="C151" s="158" t="s">
        <v>239</v>
      </c>
      <c r="D151" s="204" t="s">
        <v>239</v>
      </c>
      <c r="F151" s="92" t="str">
        <f t="shared" si="2"/>
        <v/>
      </c>
      <c r="G151" s="92" t="str">
        <f t="shared" si="3"/>
        <v/>
      </c>
    </row>
    <row r="152" spans="1:7" x14ac:dyDescent="0.25">
      <c r="A152" s="70" t="s">
        <v>1827</v>
      </c>
      <c r="B152" s="70" t="s">
        <v>1037</v>
      </c>
      <c r="C152" s="158" t="s">
        <v>239</v>
      </c>
      <c r="D152" s="204" t="s">
        <v>239</v>
      </c>
      <c r="F152" s="92" t="str">
        <f t="shared" si="2"/>
        <v/>
      </c>
      <c r="G152" s="92" t="str">
        <f t="shared" si="3"/>
        <v/>
      </c>
    </row>
    <row r="153" spans="1:7" x14ac:dyDescent="0.25">
      <c r="A153" s="70" t="s">
        <v>1828</v>
      </c>
      <c r="B153" s="70" t="s">
        <v>1039</v>
      </c>
      <c r="C153" s="158" t="s">
        <v>239</v>
      </c>
      <c r="D153" s="204" t="s">
        <v>239</v>
      </c>
      <c r="F153" s="92" t="str">
        <f t="shared" si="2"/>
        <v/>
      </c>
      <c r="G153" s="92" t="str">
        <f t="shared" si="3"/>
        <v/>
      </c>
    </row>
    <row r="154" spans="1:7" x14ac:dyDescent="0.25">
      <c r="A154" s="70" t="s">
        <v>1829</v>
      </c>
      <c r="B154" s="70" t="s">
        <v>1041</v>
      </c>
      <c r="C154" s="158" t="s">
        <v>239</v>
      </c>
      <c r="D154" s="204" t="s">
        <v>239</v>
      </c>
      <c r="F154" s="92" t="str">
        <f t="shared" si="2"/>
        <v/>
      </c>
      <c r="G154" s="92" t="str">
        <f t="shared" si="3"/>
        <v/>
      </c>
    </row>
    <row r="155" spans="1:7" x14ac:dyDescent="0.25">
      <c r="A155" s="70" t="s">
        <v>1830</v>
      </c>
      <c r="B155" s="70" t="s">
        <v>1043</v>
      </c>
      <c r="C155" s="158" t="s">
        <v>239</v>
      </c>
      <c r="D155" s="204" t="s">
        <v>239</v>
      </c>
      <c r="F155" s="92" t="str">
        <f t="shared" si="2"/>
        <v/>
      </c>
      <c r="G155" s="92" t="str">
        <f t="shared" si="3"/>
        <v/>
      </c>
    </row>
    <row r="156" spans="1:7" x14ac:dyDescent="0.25">
      <c r="A156" s="70" t="s">
        <v>1831</v>
      </c>
      <c r="B156" s="70" t="s">
        <v>1045</v>
      </c>
      <c r="C156" s="158" t="s">
        <v>239</v>
      </c>
      <c r="D156" s="204" t="s">
        <v>239</v>
      </c>
      <c r="F156" s="92" t="str">
        <f t="shared" si="2"/>
        <v/>
      </c>
      <c r="G156" s="92" t="str">
        <f t="shared" si="3"/>
        <v/>
      </c>
    </row>
    <row r="157" spans="1:7" x14ac:dyDescent="0.25">
      <c r="A157" s="70" t="s">
        <v>1832</v>
      </c>
      <c r="B157" s="94" t="s">
        <v>315</v>
      </c>
      <c r="C157" s="110">
        <f>SUM(C149:C156)</f>
        <v>0</v>
      </c>
      <c r="D157" s="139">
        <f>SUM(D149:D156)</f>
        <v>0</v>
      </c>
      <c r="F157" s="88">
        <f>SUM(F149:F156)</f>
        <v>0</v>
      </c>
      <c r="G157" s="88">
        <f>SUM(G149:G156)</f>
        <v>0</v>
      </c>
    </row>
    <row r="158" spans="1:7" outlineLevel="1" x14ac:dyDescent="0.25">
      <c r="A158" s="70" t="s">
        <v>1833</v>
      </c>
      <c r="B158" s="136" t="s">
        <v>1048</v>
      </c>
      <c r="C158" s="158"/>
      <c r="D158" s="204"/>
      <c r="F158" s="92" t="str">
        <f t="shared" si="2"/>
        <v/>
      </c>
      <c r="G158" s="92" t="str">
        <f t="shared" si="3"/>
        <v/>
      </c>
    </row>
    <row r="159" spans="1:7" outlineLevel="1" x14ac:dyDescent="0.25">
      <c r="A159" s="70" t="s">
        <v>1834</v>
      </c>
      <c r="B159" s="136" t="s">
        <v>1050</v>
      </c>
      <c r="C159" s="158"/>
      <c r="D159" s="204"/>
      <c r="F159" s="92" t="str">
        <f t="shared" si="2"/>
        <v/>
      </c>
      <c r="G159" s="92" t="str">
        <f t="shared" si="3"/>
        <v/>
      </c>
    </row>
    <row r="160" spans="1:7" outlineLevel="1" x14ac:dyDescent="0.25">
      <c r="A160" s="70" t="s">
        <v>1835</v>
      </c>
      <c r="B160" s="136" t="s">
        <v>1052</v>
      </c>
      <c r="C160" s="158"/>
      <c r="D160" s="204"/>
      <c r="F160" s="92" t="str">
        <f t="shared" si="2"/>
        <v/>
      </c>
      <c r="G160" s="92" t="str">
        <f t="shared" si="3"/>
        <v/>
      </c>
    </row>
    <row r="161" spans="1:7" outlineLevel="1" x14ac:dyDescent="0.25">
      <c r="A161" s="70" t="s">
        <v>1836</v>
      </c>
      <c r="B161" s="136" t="s">
        <v>1054</v>
      </c>
      <c r="C161" s="158"/>
      <c r="D161" s="204"/>
      <c r="F161" s="92" t="str">
        <f t="shared" si="2"/>
        <v/>
      </c>
      <c r="G161" s="92" t="str">
        <f t="shared" si="3"/>
        <v/>
      </c>
    </row>
    <row r="162" spans="1:7" outlineLevel="1" x14ac:dyDescent="0.25">
      <c r="A162" s="70" t="s">
        <v>1837</v>
      </c>
      <c r="B162" s="136" t="s">
        <v>1056</v>
      </c>
      <c r="C162" s="158"/>
      <c r="D162" s="204"/>
      <c r="F162" s="92" t="str">
        <f t="shared" si="2"/>
        <v/>
      </c>
      <c r="G162" s="92" t="str">
        <f t="shared" si="3"/>
        <v/>
      </c>
    </row>
    <row r="163" spans="1:7" outlineLevel="1" x14ac:dyDescent="0.25">
      <c r="A163" s="70" t="s">
        <v>1838</v>
      </c>
      <c r="B163" s="136" t="s">
        <v>1058</v>
      </c>
      <c r="C163" s="158"/>
      <c r="D163" s="204"/>
      <c r="F163" s="92" t="str">
        <f t="shared" si="2"/>
        <v/>
      </c>
      <c r="G163" s="92" t="str">
        <f t="shared" si="3"/>
        <v/>
      </c>
    </row>
    <row r="164" spans="1:7" outlineLevel="1" x14ac:dyDescent="0.25">
      <c r="A164" s="70" t="s">
        <v>1839</v>
      </c>
      <c r="B164" s="97"/>
      <c r="F164" s="93"/>
      <c r="G164" s="93"/>
    </row>
    <row r="165" spans="1:7" outlineLevel="1" x14ac:dyDescent="0.25">
      <c r="A165" s="70" t="s">
        <v>1840</v>
      </c>
      <c r="B165" s="97"/>
      <c r="F165" s="93"/>
      <c r="G165" s="93"/>
    </row>
    <row r="166" spans="1:7" outlineLevel="1" x14ac:dyDescent="0.25">
      <c r="A166" s="70" t="s">
        <v>1841</v>
      </c>
      <c r="B166" s="97"/>
      <c r="F166" s="93"/>
      <c r="G166" s="93"/>
    </row>
    <row r="167" spans="1:7" ht="15" customHeight="1" x14ac:dyDescent="0.25">
      <c r="A167" s="79"/>
      <c r="B167" s="80" t="s">
        <v>1842</v>
      </c>
      <c r="C167" s="79" t="s">
        <v>995</v>
      </c>
      <c r="D167" s="79" t="s">
        <v>996</v>
      </c>
      <c r="E167" s="81"/>
      <c r="F167" s="79" t="s">
        <v>1696</v>
      </c>
      <c r="G167" s="79" t="s">
        <v>997</v>
      </c>
    </row>
    <row r="168" spans="1:7" x14ac:dyDescent="0.25">
      <c r="A168" s="70" t="s">
        <v>1843</v>
      </c>
      <c r="B168" s="70" t="s">
        <v>1028</v>
      </c>
      <c r="C168" s="76" t="s">
        <v>239</v>
      </c>
      <c r="D168" s="76"/>
      <c r="F168" s="76"/>
      <c r="G168" s="76"/>
    </row>
    <row r="169" spans="1:7" x14ac:dyDescent="0.25">
      <c r="C169" s="76"/>
      <c r="D169" s="76"/>
      <c r="F169" s="76"/>
      <c r="G169" s="76"/>
    </row>
    <row r="170" spans="1:7" x14ac:dyDescent="0.25">
      <c r="B170" s="83" t="s">
        <v>1029</v>
      </c>
      <c r="C170" s="76"/>
      <c r="D170" s="76"/>
      <c r="G170" s="57"/>
    </row>
    <row r="171" spans="1:7" x14ac:dyDescent="0.25">
      <c r="A171" s="70" t="s">
        <v>1844</v>
      </c>
      <c r="B171" s="70" t="s">
        <v>1031</v>
      </c>
      <c r="C171" s="158" t="s">
        <v>239</v>
      </c>
      <c r="D171" s="158" t="s">
        <v>239</v>
      </c>
      <c r="F171" s="92" t="str">
        <f>IF($C$179=0,"",IF(C171="[Mark as ND1 if not relevant]","",C171/$C$179))</f>
        <v/>
      </c>
      <c r="G171" s="92" t="str">
        <f>IF($D$179=0,"",IF(D171="[Mark as ND1 if not relevant]","",D171/$D$179))</f>
        <v/>
      </c>
    </row>
    <row r="172" spans="1:7" x14ac:dyDescent="0.25">
      <c r="A172" s="70" t="s">
        <v>1845</v>
      </c>
      <c r="B172" s="70" t="s">
        <v>1033</v>
      </c>
      <c r="C172" s="158" t="s">
        <v>239</v>
      </c>
      <c r="D172" s="158" t="s">
        <v>239</v>
      </c>
      <c r="F172" s="92" t="str">
        <f t="shared" ref="F172:F178" si="4">IF($C$179=0,"",IF(C172="[Mark as ND1 if not relevant]","",C172/$C$179))</f>
        <v/>
      </c>
      <c r="G172" s="92" t="str">
        <f t="shared" ref="G172:G178" si="5">IF($D$179=0,"",IF(D172="[Mark as ND1 if not relevant]","",D172/$D$179))</f>
        <v/>
      </c>
    </row>
    <row r="173" spans="1:7" x14ac:dyDescent="0.25">
      <c r="A173" s="70" t="s">
        <v>1846</v>
      </c>
      <c r="B173" s="70" t="s">
        <v>1035</v>
      </c>
      <c r="C173" s="158" t="s">
        <v>239</v>
      </c>
      <c r="D173" s="158" t="s">
        <v>239</v>
      </c>
      <c r="F173" s="92" t="str">
        <f t="shared" si="4"/>
        <v/>
      </c>
      <c r="G173" s="92" t="str">
        <f t="shared" si="5"/>
        <v/>
      </c>
    </row>
    <row r="174" spans="1:7" x14ac:dyDescent="0.25">
      <c r="A174" s="70" t="s">
        <v>1847</v>
      </c>
      <c r="B174" s="70" t="s">
        <v>1037</v>
      </c>
      <c r="C174" s="158" t="s">
        <v>239</v>
      </c>
      <c r="D174" s="158" t="s">
        <v>239</v>
      </c>
      <c r="F174" s="92" t="str">
        <f t="shared" si="4"/>
        <v/>
      </c>
      <c r="G174" s="92" t="str">
        <f t="shared" si="5"/>
        <v/>
      </c>
    </row>
    <row r="175" spans="1:7" x14ac:dyDescent="0.25">
      <c r="A175" s="70" t="s">
        <v>1848</v>
      </c>
      <c r="B175" s="70" t="s">
        <v>1039</v>
      </c>
      <c r="C175" s="158" t="s">
        <v>239</v>
      </c>
      <c r="D175" s="158" t="s">
        <v>239</v>
      </c>
      <c r="F175" s="92" t="str">
        <f t="shared" si="4"/>
        <v/>
      </c>
      <c r="G175" s="92" t="str">
        <f t="shared" si="5"/>
        <v/>
      </c>
    </row>
    <row r="176" spans="1:7" x14ac:dyDescent="0.25">
      <c r="A176" s="70" t="s">
        <v>1849</v>
      </c>
      <c r="B176" s="70" t="s">
        <v>1041</v>
      </c>
      <c r="C176" s="158" t="s">
        <v>239</v>
      </c>
      <c r="D176" s="158" t="s">
        <v>239</v>
      </c>
      <c r="F176" s="92" t="str">
        <f t="shared" si="4"/>
        <v/>
      </c>
      <c r="G176" s="92" t="str">
        <f t="shared" si="5"/>
        <v/>
      </c>
    </row>
    <row r="177" spans="1:7" x14ac:dyDescent="0.25">
      <c r="A177" s="70" t="s">
        <v>1850</v>
      </c>
      <c r="B177" s="70" t="s">
        <v>1043</v>
      </c>
      <c r="C177" s="158" t="s">
        <v>239</v>
      </c>
      <c r="D177" s="158" t="s">
        <v>239</v>
      </c>
      <c r="F177" s="92" t="str">
        <f t="shared" si="4"/>
        <v/>
      </c>
      <c r="G177" s="92" t="str">
        <f t="shared" si="5"/>
        <v/>
      </c>
    </row>
    <row r="178" spans="1:7" x14ac:dyDescent="0.25">
      <c r="A178" s="70" t="s">
        <v>1851</v>
      </c>
      <c r="B178" s="70" t="s">
        <v>1045</v>
      </c>
      <c r="C178" s="158" t="s">
        <v>239</v>
      </c>
      <c r="D178" s="158" t="s">
        <v>239</v>
      </c>
      <c r="F178" s="92" t="str">
        <f t="shared" si="4"/>
        <v/>
      </c>
      <c r="G178" s="92" t="str">
        <f t="shared" si="5"/>
        <v/>
      </c>
    </row>
    <row r="179" spans="1:7" x14ac:dyDescent="0.25">
      <c r="A179" s="70" t="s">
        <v>1852</v>
      </c>
      <c r="B179" s="94" t="s">
        <v>315</v>
      </c>
      <c r="C179" s="110">
        <f>SUM(C171:C178)</f>
        <v>0</v>
      </c>
      <c r="D179" s="139">
        <f>SUM(D171:D178)</f>
        <v>0</v>
      </c>
      <c r="F179" s="88">
        <f>SUM(F171:F178)</f>
        <v>0</v>
      </c>
      <c r="G179" s="88">
        <f>SUM(G171:G178)</f>
        <v>0</v>
      </c>
    </row>
    <row r="180" spans="1:7" outlineLevel="1" x14ac:dyDescent="0.25">
      <c r="A180" s="70" t="s">
        <v>1853</v>
      </c>
      <c r="B180" s="136" t="s">
        <v>1048</v>
      </c>
      <c r="C180" s="158"/>
      <c r="D180" s="204"/>
      <c r="F180" s="92" t="str">
        <f t="shared" ref="F180:F185" si="6">IF($C$179=0,"",IF(C180="[for completion]","",C180/$C$179))</f>
        <v/>
      </c>
      <c r="G180" s="92" t="str">
        <f t="shared" ref="G180:G185" si="7">IF($D$179=0,"",IF(D180="[for completion]","",D180/$D$179))</f>
        <v/>
      </c>
    </row>
    <row r="181" spans="1:7" outlineLevel="1" x14ac:dyDescent="0.25">
      <c r="A181" s="70" t="s">
        <v>1854</v>
      </c>
      <c r="B181" s="136" t="s">
        <v>1050</v>
      </c>
      <c r="C181" s="158"/>
      <c r="D181" s="204"/>
      <c r="F181" s="92" t="str">
        <f t="shared" si="6"/>
        <v/>
      </c>
      <c r="G181" s="92" t="str">
        <f t="shared" si="7"/>
        <v/>
      </c>
    </row>
    <row r="182" spans="1:7" outlineLevel="1" x14ac:dyDescent="0.25">
      <c r="A182" s="70" t="s">
        <v>1855</v>
      </c>
      <c r="B182" s="136" t="s">
        <v>1052</v>
      </c>
      <c r="C182" s="158"/>
      <c r="D182" s="204"/>
      <c r="F182" s="92" t="str">
        <f t="shared" si="6"/>
        <v/>
      </c>
      <c r="G182" s="92" t="str">
        <f t="shared" si="7"/>
        <v/>
      </c>
    </row>
    <row r="183" spans="1:7" outlineLevel="1" x14ac:dyDescent="0.25">
      <c r="A183" s="70" t="s">
        <v>1856</v>
      </c>
      <c r="B183" s="136" t="s">
        <v>1054</v>
      </c>
      <c r="C183" s="158"/>
      <c r="D183" s="204"/>
      <c r="F183" s="92" t="str">
        <f t="shared" si="6"/>
        <v/>
      </c>
      <c r="G183" s="92" t="str">
        <f t="shared" si="7"/>
        <v/>
      </c>
    </row>
    <row r="184" spans="1:7" outlineLevel="1" x14ac:dyDescent="0.25">
      <c r="A184" s="70" t="s">
        <v>1857</v>
      </c>
      <c r="B184" s="136" t="s">
        <v>1056</v>
      </c>
      <c r="C184" s="158"/>
      <c r="D184" s="204"/>
      <c r="F184" s="92" t="str">
        <f t="shared" si="6"/>
        <v/>
      </c>
      <c r="G184" s="92" t="str">
        <f t="shared" si="7"/>
        <v/>
      </c>
    </row>
    <row r="185" spans="1:7" outlineLevel="1" x14ac:dyDescent="0.25">
      <c r="A185" s="70" t="s">
        <v>1858</v>
      </c>
      <c r="B185" s="136" t="s">
        <v>1058</v>
      </c>
      <c r="C185" s="158"/>
      <c r="D185" s="204"/>
      <c r="F185" s="92" t="str">
        <f t="shared" si="6"/>
        <v/>
      </c>
      <c r="G185" s="92" t="str">
        <f t="shared" si="7"/>
        <v/>
      </c>
    </row>
    <row r="186" spans="1:7" outlineLevel="1" x14ac:dyDescent="0.25">
      <c r="A186" s="70" t="s">
        <v>1859</v>
      </c>
      <c r="B186" s="97"/>
      <c r="F186" s="93"/>
      <c r="G186" s="93"/>
    </row>
    <row r="187" spans="1:7" outlineLevel="1" x14ac:dyDescent="0.25">
      <c r="A187" s="70" t="s">
        <v>1860</v>
      </c>
      <c r="B187" s="97"/>
      <c r="F187" s="93"/>
      <c r="G187" s="93"/>
    </row>
    <row r="188" spans="1:7" outlineLevel="1" x14ac:dyDescent="0.25">
      <c r="A188" s="70" t="s">
        <v>1861</v>
      </c>
      <c r="B188" s="97"/>
      <c r="F188" s="93"/>
      <c r="G188" s="93"/>
    </row>
    <row r="189" spans="1:7" ht="15" customHeight="1" x14ac:dyDescent="0.25">
      <c r="A189" s="79"/>
      <c r="B189" s="80" t="s">
        <v>1862</v>
      </c>
      <c r="C189" s="79" t="s">
        <v>1696</v>
      </c>
      <c r="D189" s="79" t="s">
        <v>1863</v>
      </c>
      <c r="E189" s="81"/>
      <c r="F189" s="79"/>
      <c r="G189" s="79"/>
    </row>
    <row r="190" spans="1:7" x14ac:dyDescent="0.25">
      <c r="A190" s="70" t="s">
        <v>1864</v>
      </c>
      <c r="B190" s="179" t="s">
        <v>898</v>
      </c>
      <c r="C190" s="146" t="s">
        <v>239</v>
      </c>
      <c r="D190" s="158" t="s">
        <v>239</v>
      </c>
      <c r="E190" s="87"/>
      <c r="F190" s="87"/>
      <c r="G190" s="89"/>
    </row>
    <row r="191" spans="1:7" x14ac:dyDescent="0.25">
      <c r="A191" s="70" t="s">
        <v>1865</v>
      </c>
      <c r="B191" s="179" t="s">
        <v>898</v>
      </c>
      <c r="C191" s="146" t="s">
        <v>239</v>
      </c>
      <c r="D191" s="158" t="s">
        <v>239</v>
      </c>
      <c r="E191" s="87"/>
      <c r="F191" s="87"/>
      <c r="G191" s="89"/>
    </row>
    <row r="192" spans="1:7" x14ac:dyDescent="0.25">
      <c r="A192" s="70" t="s">
        <v>1866</v>
      </c>
      <c r="B192" s="179" t="s">
        <v>898</v>
      </c>
      <c r="C192" s="146" t="s">
        <v>239</v>
      </c>
      <c r="D192" s="158" t="s">
        <v>239</v>
      </c>
      <c r="E192" s="89"/>
      <c r="F192" s="89"/>
      <c r="G192" s="89"/>
    </row>
    <row r="193" spans="1:7" x14ac:dyDescent="0.25">
      <c r="A193" s="70" t="s">
        <v>1867</v>
      </c>
      <c r="B193" s="179" t="s">
        <v>898</v>
      </c>
      <c r="C193" s="146" t="s">
        <v>239</v>
      </c>
      <c r="D193" s="158" t="s">
        <v>239</v>
      </c>
      <c r="E193" s="89"/>
      <c r="F193" s="89"/>
      <c r="G193" s="89"/>
    </row>
    <row r="194" spans="1:7" x14ac:dyDescent="0.25">
      <c r="A194" s="70" t="s">
        <v>1868</v>
      </c>
      <c r="B194" s="179" t="s">
        <v>898</v>
      </c>
      <c r="C194" s="146" t="s">
        <v>239</v>
      </c>
      <c r="D194" s="158" t="s">
        <v>239</v>
      </c>
      <c r="E194" s="89"/>
      <c r="F194" s="89"/>
      <c r="G194" s="89"/>
    </row>
    <row r="195" spans="1:7" x14ac:dyDescent="0.25">
      <c r="A195" s="70" t="s">
        <v>1869</v>
      </c>
      <c r="B195" s="179" t="s">
        <v>898</v>
      </c>
      <c r="C195" s="146" t="s">
        <v>239</v>
      </c>
      <c r="D195" s="158" t="s">
        <v>239</v>
      </c>
      <c r="E195" s="89"/>
      <c r="F195" s="89"/>
      <c r="G195" s="89"/>
    </row>
    <row r="196" spans="1:7" x14ac:dyDescent="0.25">
      <c r="A196" s="70" t="s">
        <v>1870</v>
      </c>
      <c r="B196" s="179" t="s">
        <v>898</v>
      </c>
      <c r="C196" s="146" t="s">
        <v>239</v>
      </c>
      <c r="D196" s="158" t="s">
        <v>239</v>
      </c>
      <c r="E196" s="89"/>
      <c r="F196" s="89"/>
      <c r="G196" s="89"/>
    </row>
    <row r="197" spans="1:7" x14ac:dyDescent="0.25">
      <c r="A197" s="70" t="s">
        <v>1871</v>
      </c>
      <c r="B197" s="179" t="s">
        <v>898</v>
      </c>
      <c r="C197" s="146" t="s">
        <v>239</v>
      </c>
      <c r="D197" s="158" t="s">
        <v>239</v>
      </c>
      <c r="E197" s="89"/>
      <c r="F197" s="89"/>
    </row>
    <row r="198" spans="1:7" x14ac:dyDescent="0.25">
      <c r="A198" s="70" t="s">
        <v>1872</v>
      </c>
      <c r="B198" s="179" t="s">
        <v>898</v>
      </c>
      <c r="C198" s="146" t="s">
        <v>239</v>
      </c>
      <c r="D198" s="158" t="s">
        <v>239</v>
      </c>
      <c r="E198" s="89"/>
      <c r="F198" s="89"/>
    </row>
    <row r="199" spans="1:7" x14ac:dyDescent="0.25">
      <c r="A199" s="70" t="s">
        <v>1873</v>
      </c>
      <c r="B199" s="179" t="s">
        <v>898</v>
      </c>
      <c r="C199" s="146" t="s">
        <v>239</v>
      </c>
      <c r="D199" s="158" t="s">
        <v>239</v>
      </c>
      <c r="E199" s="89"/>
      <c r="F199" s="89"/>
    </row>
    <row r="200" spans="1:7" x14ac:dyDescent="0.25">
      <c r="A200" s="70" t="s">
        <v>1874</v>
      </c>
      <c r="B200" s="179" t="s">
        <v>898</v>
      </c>
      <c r="C200" s="146" t="s">
        <v>239</v>
      </c>
      <c r="D200" s="158" t="s">
        <v>239</v>
      </c>
      <c r="E200" s="89"/>
      <c r="F200" s="89"/>
    </row>
    <row r="201" spans="1:7" x14ac:dyDescent="0.25">
      <c r="A201" s="70" t="s">
        <v>1875</v>
      </c>
      <c r="B201" s="179" t="s">
        <v>898</v>
      </c>
      <c r="C201" s="146" t="s">
        <v>239</v>
      </c>
      <c r="D201" s="158" t="s">
        <v>239</v>
      </c>
      <c r="E201" s="89"/>
      <c r="F201" s="89"/>
    </row>
    <row r="202" spans="1:7" x14ac:dyDescent="0.25">
      <c r="A202" s="70" t="s">
        <v>1876</v>
      </c>
      <c r="B202" s="179" t="s">
        <v>898</v>
      </c>
      <c r="C202" s="146" t="s">
        <v>239</v>
      </c>
      <c r="D202" s="158" t="s">
        <v>239</v>
      </c>
    </row>
    <row r="203" spans="1:7" x14ac:dyDescent="0.25">
      <c r="A203" s="70" t="s">
        <v>1877</v>
      </c>
      <c r="B203" s="179" t="s">
        <v>898</v>
      </c>
      <c r="C203" s="146" t="s">
        <v>239</v>
      </c>
      <c r="D203" s="158" t="s">
        <v>239</v>
      </c>
    </row>
    <row r="204" spans="1:7" x14ac:dyDescent="0.25">
      <c r="A204" s="70" t="s">
        <v>1878</v>
      </c>
      <c r="B204" s="179" t="s">
        <v>898</v>
      </c>
      <c r="C204" s="146" t="s">
        <v>239</v>
      </c>
      <c r="D204" s="158" t="s">
        <v>239</v>
      </c>
    </row>
    <row r="205" spans="1:7" x14ac:dyDescent="0.25">
      <c r="A205" s="70" t="s">
        <v>1879</v>
      </c>
      <c r="B205" s="179" t="s">
        <v>898</v>
      </c>
      <c r="C205" s="146" t="s">
        <v>239</v>
      </c>
      <c r="D205" s="158" t="s">
        <v>239</v>
      </c>
    </row>
    <row r="206" spans="1:7" x14ac:dyDescent="0.25">
      <c r="A206" s="70" t="s">
        <v>1880</v>
      </c>
      <c r="B206" s="179" t="s">
        <v>898</v>
      </c>
      <c r="C206" s="146" t="s">
        <v>239</v>
      </c>
      <c r="D206" s="158" t="s">
        <v>239</v>
      </c>
    </row>
    <row r="207" spans="1:7" outlineLevel="1" x14ac:dyDescent="0.25">
      <c r="A207" s="70" t="s">
        <v>1881</v>
      </c>
    </row>
    <row r="208" spans="1:7" outlineLevel="1" x14ac:dyDescent="0.25">
      <c r="A208" s="70" t="s">
        <v>1882</v>
      </c>
    </row>
    <row r="209" spans="1:7" outlineLevel="1" x14ac:dyDescent="0.25">
      <c r="A209" s="70" t="s">
        <v>1883</v>
      </c>
    </row>
    <row r="210" spans="1:7" outlineLevel="1" x14ac:dyDescent="0.25">
      <c r="A210" s="70" t="s">
        <v>1884</v>
      </c>
    </row>
    <row r="211" spans="1:7" outlineLevel="1" x14ac:dyDescent="0.25">
      <c r="A211" s="70" t="s">
        <v>1885</v>
      </c>
    </row>
    <row r="212" spans="1:7" x14ac:dyDescent="0.25">
      <c r="A212" s="79"/>
      <c r="B212" s="80" t="s">
        <v>1886</v>
      </c>
      <c r="C212" s="79" t="s">
        <v>1696</v>
      </c>
      <c r="D212" s="79" t="s">
        <v>1863</v>
      </c>
      <c r="E212" s="81"/>
      <c r="F212" s="79"/>
      <c r="G212" s="79"/>
    </row>
    <row r="213" spans="1:7" x14ac:dyDescent="0.25">
      <c r="A213" s="70" t="s">
        <v>1887</v>
      </c>
      <c r="B213" s="179" t="s">
        <v>898</v>
      </c>
      <c r="C213" s="231" t="s">
        <v>239</v>
      </c>
      <c r="D213" s="158" t="s">
        <v>239</v>
      </c>
    </row>
    <row r="214" spans="1:7" x14ac:dyDescent="0.25">
      <c r="A214" s="70" t="s">
        <v>1888</v>
      </c>
      <c r="B214" s="179" t="s">
        <v>898</v>
      </c>
      <c r="C214" s="231" t="s">
        <v>239</v>
      </c>
      <c r="D214" s="158" t="s">
        <v>239</v>
      </c>
    </row>
    <row r="215" spans="1:7" x14ac:dyDescent="0.25">
      <c r="A215" s="70" t="s">
        <v>1889</v>
      </c>
      <c r="B215" s="179" t="s">
        <v>898</v>
      </c>
      <c r="C215" s="231" t="s">
        <v>239</v>
      </c>
      <c r="D215" s="158" t="s">
        <v>239</v>
      </c>
    </row>
    <row r="216" spans="1:7" x14ac:dyDescent="0.25">
      <c r="A216" s="70" t="s">
        <v>1890</v>
      </c>
      <c r="B216" s="179" t="s">
        <v>898</v>
      </c>
      <c r="C216" s="231" t="s">
        <v>239</v>
      </c>
      <c r="D216" s="158" t="s">
        <v>239</v>
      </c>
    </row>
    <row r="217" spans="1:7" x14ac:dyDescent="0.25">
      <c r="A217" s="70" t="s">
        <v>1891</v>
      </c>
      <c r="B217" s="179" t="s">
        <v>898</v>
      </c>
      <c r="C217" s="231" t="s">
        <v>239</v>
      </c>
      <c r="D217" s="158" t="s">
        <v>239</v>
      </c>
    </row>
    <row r="218" spans="1:7" x14ac:dyDescent="0.25">
      <c r="A218" s="70" t="s">
        <v>1892</v>
      </c>
      <c r="B218" s="179" t="s">
        <v>898</v>
      </c>
      <c r="C218" s="231" t="s">
        <v>239</v>
      </c>
      <c r="D218" s="158" t="s">
        <v>239</v>
      </c>
    </row>
    <row r="219" spans="1:7" x14ac:dyDescent="0.25">
      <c r="A219" s="70" t="s">
        <v>1893</v>
      </c>
      <c r="B219" s="179" t="s">
        <v>898</v>
      </c>
      <c r="C219" s="231" t="s">
        <v>239</v>
      </c>
      <c r="D219" s="158" t="s">
        <v>239</v>
      </c>
    </row>
    <row r="220" spans="1:7" x14ac:dyDescent="0.25">
      <c r="A220" s="70" t="s">
        <v>1894</v>
      </c>
      <c r="B220" s="179" t="s">
        <v>898</v>
      </c>
      <c r="C220" s="231" t="s">
        <v>239</v>
      </c>
      <c r="D220" s="158" t="s">
        <v>239</v>
      </c>
    </row>
    <row r="221" spans="1:7" x14ac:dyDescent="0.25">
      <c r="A221" s="70" t="s">
        <v>1895</v>
      </c>
      <c r="B221" s="179" t="s">
        <v>898</v>
      </c>
      <c r="C221" s="231" t="s">
        <v>239</v>
      </c>
      <c r="D221" s="158" t="s">
        <v>239</v>
      </c>
    </row>
    <row r="222" spans="1:7" x14ac:dyDescent="0.25">
      <c r="A222" s="70" t="s">
        <v>1896</v>
      </c>
      <c r="B222" s="179" t="s">
        <v>898</v>
      </c>
      <c r="C222" s="231" t="s">
        <v>239</v>
      </c>
      <c r="D222" s="158" t="s">
        <v>239</v>
      </c>
    </row>
    <row r="223" spans="1:7" x14ac:dyDescent="0.25">
      <c r="A223" s="70" t="s">
        <v>1897</v>
      </c>
      <c r="B223" s="179" t="s">
        <v>898</v>
      </c>
      <c r="C223" s="231" t="s">
        <v>239</v>
      </c>
      <c r="D223" s="158" t="s">
        <v>239</v>
      </c>
    </row>
    <row r="224" spans="1:7" x14ac:dyDescent="0.25">
      <c r="A224" s="70" t="s">
        <v>1898</v>
      </c>
      <c r="B224" s="179" t="s">
        <v>898</v>
      </c>
      <c r="C224" s="231" t="s">
        <v>239</v>
      </c>
      <c r="D224" s="158" t="s">
        <v>239</v>
      </c>
    </row>
    <row r="225" spans="1:7" x14ac:dyDescent="0.25">
      <c r="A225" s="70" t="s">
        <v>1899</v>
      </c>
      <c r="B225" s="179" t="s">
        <v>898</v>
      </c>
      <c r="C225" s="231" t="s">
        <v>239</v>
      </c>
      <c r="D225" s="158" t="s">
        <v>239</v>
      </c>
    </row>
    <row r="226" spans="1:7" x14ac:dyDescent="0.25">
      <c r="A226" s="70" t="s">
        <v>1900</v>
      </c>
      <c r="B226" s="179" t="s">
        <v>898</v>
      </c>
      <c r="C226" s="231" t="s">
        <v>239</v>
      </c>
      <c r="D226" s="158" t="s">
        <v>239</v>
      </c>
    </row>
    <row r="227" spans="1:7" x14ac:dyDescent="0.25">
      <c r="A227" s="70" t="s">
        <v>1901</v>
      </c>
      <c r="B227" s="179" t="s">
        <v>898</v>
      </c>
      <c r="C227" s="231" t="s">
        <v>239</v>
      </c>
      <c r="D227" s="158" t="s">
        <v>239</v>
      </c>
    </row>
    <row r="228" spans="1:7" x14ac:dyDescent="0.25">
      <c r="A228" s="70" t="s">
        <v>1902</v>
      </c>
      <c r="B228" s="179" t="s">
        <v>898</v>
      </c>
      <c r="C228" s="231" t="s">
        <v>239</v>
      </c>
      <c r="D228" s="158" t="s">
        <v>239</v>
      </c>
    </row>
    <row r="229" spans="1:7" x14ac:dyDescent="0.25">
      <c r="A229" s="70" t="s">
        <v>1903</v>
      </c>
      <c r="B229" s="179" t="s">
        <v>898</v>
      </c>
      <c r="C229" s="231" t="s">
        <v>239</v>
      </c>
      <c r="D229" s="158" t="s">
        <v>239</v>
      </c>
    </row>
    <row r="230" spans="1:7" x14ac:dyDescent="0.25">
      <c r="A230" s="70" t="s">
        <v>1904</v>
      </c>
      <c r="B230" s="74"/>
      <c r="C230" s="141"/>
      <c r="D230" s="52"/>
    </row>
    <row r="231" spans="1:7" x14ac:dyDescent="0.25">
      <c r="A231" s="70" t="s">
        <v>1905</v>
      </c>
      <c r="B231" s="74"/>
      <c r="C231" s="141"/>
      <c r="D231" s="52"/>
    </row>
    <row r="232" spans="1:7" x14ac:dyDescent="0.25">
      <c r="A232" s="70" t="s">
        <v>1906</v>
      </c>
      <c r="B232" s="74"/>
      <c r="C232" s="141"/>
      <c r="D232" s="52"/>
    </row>
    <row r="233" spans="1:7" x14ac:dyDescent="0.25">
      <c r="A233" s="70" t="s">
        <v>1907</v>
      </c>
      <c r="B233" s="74"/>
      <c r="C233" s="141"/>
      <c r="D233" s="52"/>
    </row>
    <row r="234" spans="1:7" x14ac:dyDescent="0.25">
      <c r="A234" s="70" t="s">
        <v>1908</v>
      </c>
      <c r="B234" s="74"/>
      <c r="C234" s="141"/>
      <c r="D234" s="52"/>
    </row>
    <row r="235" spans="1:7" x14ac:dyDescent="0.25">
      <c r="A235" s="79"/>
      <c r="B235" s="80" t="s">
        <v>1909</v>
      </c>
      <c r="C235" s="79" t="s">
        <v>1696</v>
      </c>
      <c r="D235" s="79" t="s">
        <v>1863</v>
      </c>
      <c r="E235" s="81"/>
      <c r="F235" s="79"/>
      <c r="G235" s="79"/>
    </row>
    <row r="236" spans="1:7" x14ac:dyDescent="0.25">
      <c r="A236" s="70" t="s">
        <v>1910</v>
      </c>
      <c r="B236" s="179" t="s">
        <v>898</v>
      </c>
      <c r="C236" s="231" t="s">
        <v>239</v>
      </c>
      <c r="D236" s="158" t="s">
        <v>239</v>
      </c>
    </row>
    <row r="237" spans="1:7" x14ac:dyDescent="0.25">
      <c r="A237" s="70" t="s">
        <v>1911</v>
      </c>
      <c r="B237" s="179" t="s">
        <v>898</v>
      </c>
      <c r="C237" s="231" t="s">
        <v>239</v>
      </c>
      <c r="D237" s="158" t="s">
        <v>239</v>
      </c>
    </row>
    <row r="238" spans="1:7" x14ac:dyDescent="0.25">
      <c r="A238" s="70" t="s">
        <v>1912</v>
      </c>
      <c r="B238" s="179" t="s">
        <v>898</v>
      </c>
      <c r="C238" s="231" t="s">
        <v>239</v>
      </c>
      <c r="D238" s="158" t="s">
        <v>239</v>
      </c>
    </row>
    <row r="239" spans="1:7" x14ac:dyDescent="0.25">
      <c r="A239" s="70" t="s">
        <v>1913</v>
      </c>
      <c r="B239" s="179" t="s">
        <v>898</v>
      </c>
      <c r="C239" s="231" t="s">
        <v>239</v>
      </c>
      <c r="D239" s="158" t="s">
        <v>239</v>
      </c>
    </row>
    <row r="240" spans="1:7" x14ac:dyDescent="0.25">
      <c r="A240" s="70" t="s">
        <v>1914</v>
      </c>
      <c r="B240" s="179" t="s">
        <v>898</v>
      </c>
      <c r="C240" s="231" t="s">
        <v>239</v>
      </c>
      <c r="D240" s="158" t="s">
        <v>239</v>
      </c>
    </row>
    <row r="241" spans="1:4" x14ac:dyDescent="0.25">
      <c r="A241" s="70" t="s">
        <v>1915</v>
      </c>
      <c r="B241" s="179" t="s">
        <v>898</v>
      </c>
      <c r="C241" s="231" t="s">
        <v>239</v>
      </c>
      <c r="D241" s="158" t="s">
        <v>239</v>
      </c>
    </row>
    <row r="242" spans="1:4" x14ac:dyDescent="0.25">
      <c r="A242" s="70" t="s">
        <v>1916</v>
      </c>
      <c r="B242" s="179" t="s">
        <v>898</v>
      </c>
      <c r="C242" s="231" t="s">
        <v>239</v>
      </c>
      <c r="D242" s="158" t="s">
        <v>239</v>
      </c>
    </row>
    <row r="243" spans="1:4" x14ac:dyDescent="0.25">
      <c r="A243" s="70" t="s">
        <v>1917</v>
      </c>
      <c r="B243" s="179" t="s">
        <v>898</v>
      </c>
      <c r="C243" s="231" t="s">
        <v>239</v>
      </c>
      <c r="D243" s="158" t="s">
        <v>239</v>
      </c>
    </row>
    <row r="244" spans="1:4" x14ac:dyDescent="0.25">
      <c r="A244" s="70" t="s">
        <v>1918</v>
      </c>
      <c r="B244" s="179" t="s">
        <v>898</v>
      </c>
      <c r="C244" s="231" t="s">
        <v>239</v>
      </c>
      <c r="D244" s="158" t="s">
        <v>239</v>
      </c>
    </row>
    <row r="245" spans="1:4" x14ac:dyDescent="0.25">
      <c r="A245" s="70" t="s">
        <v>1919</v>
      </c>
      <c r="B245" s="179" t="s">
        <v>898</v>
      </c>
      <c r="C245" s="231" t="s">
        <v>239</v>
      </c>
      <c r="D245" s="158" t="s">
        <v>239</v>
      </c>
    </row>
    <row r="246" spans="1:4" x14ac:dyDescent="0.25">
      <c r="A246" s="70" t="s">
        <v>1920</v>
      </c>
      <c r="B246" s="179" t="s">
        <v>898</v>
      </c>
      <c r="C246" s="231" t="s">
        <v>239</v>
      </c>
      <c r="D246" s="158" t="s">
        <v>239</v>
      </c>
    </row>
    <row r="247" spans="1:4" x14ac:dyDescent="0.25">
      <c r="A247" s="70" t="s">
        <v>1921</v>
      </c>
      <c r="B247" s="179" t="s">
        <v>898</v>
      </c>
      <c r="C247" s="231" t="s">
        <v>239</v>
      </c>
      <c r="D247" s="158" t="s">
        <v>239</v>
      </c>
    </row>
    <row r="248" spans="1:4" x14ac:dyDescent="0.25">
      <c r="A248" s="70" t="s">
        <v>1922</v>
      </c>
      <c r="B248" s="179" t="s">
        <v>898</v>
      </c>
      <c r="C248" s="231" t="s">
        <v>239</v>
      </c>
      <c r="D248" s="158" t="s">
        <v>239</v>
      </c>
    </row>
    <row r="249" spans="1:4" x14ac:dyDescent="0.25">
      <c r="A249" s="70" t="s">
        <v>1923</v>
      </c>
      <c r="B249" s="179" t="s">
        <v>898</v>
      </c>
      <c r="C249" s="231" t="s">
        <v>239</v>
      </c>
      <c r="D249" s="158" t="s">
        <v>239</v>
      </c>
    </row>
    <row r="250" spans="1:4" x14ac:dyDescent="0.25">
      <c r="A250" s="70" t="s">
        <v>1924</v>
      </c>
      <c r="B250" s="179" t="s">
        <v>898</v>
      </c>
      <c r="C250" s="231" t="s">
        <v>239</v>
      </c>
      <c r="D250" s="158" t="s">
        <v>239</v>
      </c>
    </row>
    <row r="251" spans="1:4" x14ac:dyDescent="0.25">
      <c r="A251" s="70" t="s">
        <v>1925</v>
      </c>
      <c r="B251" s="179" t="s">
        <v>898</v>
      </c>
      <c r="C251" s="231" t="s">
        <v>239</v>
      </c>
      <c r="D251" s="158" t="s">
        <v>239</v>
      </c>
    </row>
    <row r="252" spans="1:4" x14ac:dyDescent="0.25">
      <c r="A252" s="70" t="s">
        <v>1926</v>
      </c>
      <c r="B252" s="179" t="s">
        <v>898</v>
      </c>
      <c r="C252" s="231" t="s">
        <v>239</v>
      </c>
      <c r="D252" s="158" t="s">
        <v>239</v>
      </c>
    </row>
    <row r="253" spans="1:4" x14ac:dyDescent="0.25">
      <c r="A253" s="70" t="s">
        <v>1927</v>
      </c>
      <c r="B253" s="76"/>
      <c r="C253" s="76"/>
      <c r="D253" s="76"/>
    </row>
    <row r="254" spans="1:4" x14ac:dyDescent="0.25">
      <c r="A254" s="70" t="s">
        <v>1928</v>
      </c>
      <c r="B254" s="76"/>
      <c r="C254" s="76"/>
      <c r="D254" s="76"/>
    </row>
    <row r="255" spans="1:4" x14ac:dyDescent="0.25">
      <c r="A255" s="70" t="s">
        <v>1929</v>
      </c>
    </row>
    <row r="256" spans="1:4" x14ac:dyDescent="0.25">
      <c r="A256" s="70" t="s">
        <v>1930</v>
      </c>
    </row>
    <row r="257" spans="1:1" x14ac:dyDescent="0.25">
      <c r="A257" s="70" t="s">
        <v>1931</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Ark9">
    <tabColor rgb="FFE36E00"/>
  </sheetPr>
  <dimension ref="A1:C403"/>
  <sheetViews>
    <sheetView topLeftCell="A9" zoomScale="75" zoomScaleNormal="75" workbookViewId="0">
      <selection activeCell="C29" sqref="C29:C32"/>
    </sheetView>
  </sheetViews>
  <sheetFormatPr defaultColWidth="11.28515625" defaultRowHeight="15" outlineLevelRow="1" x14ac:dyDescent="0.25"/>
  <cols>
    <col min="1" max="1" width="16.28515625" style="2" customWidth="1"/>
    <col min="2" max="2" width="89.85546875" style="57" bestFit="1" customWidth="1"/>
    <col min="3" max="3" width="134.7109375" style="2" customWidth="1"/>
    <col min="4" max="16384" width="11.28515625" style="2"/>
  </cols>
  <sheetData>
    <row r="1" spans="1:3" ht="31.5" x14ac:dyDescent="0.25">
      <c r="A1" s="1" t="s">
        <v>1932</v>
      </c>
      <c r="B1" s="1"/>
      <c r="C1" s="22" t="s">
        <v>225</v>
      </c>
    </row>
    <row r="2" spans="1:3" x14ac:dyDescent="0.25">
      <c r="B2" s="54"/>
      <c r="C2" s="54"/>
    </row>
    <row r="3" spans="1:3" x14ac:dyDescent="0.25">
      <c r="A3" s="171" t="s">
        <v>1933</v>
      </c>
      <c r="B3" s="172"/>
      <c r="C3" s="54"/>
    </row>
    <row r="4" spans="1:3" x14ac:dyDescent="0.25">
      <c r="C4" s="54"/>
    </row>
    <row r="5" spans="1:3" ht="37.5" x14ac:dyDescent="0.25">
      <c r="A5" s="67" t="s">
        <v>236</v>
      </c>
      <c r="B5" s="67" t="s">
        <v>1934</v>
      </c>
      <c r="C5" s="173" t="s">
        <v>1935</v>
      </c>
    </row>
    <row r="6" spans="1:3" ht="30" x14ac:dyDescent="0.25">
      <c r="A6" s="119" t="s">
        <v>1936</v>
      </c>
      <c r="B6" s="71" t="s">
        <v>1937</v>
      </c>
      <c r="C6" s="174" t="s">
        <v>1938</v>
      </c>
    </row>
    <row r="7" spans="1:3" ht="30" x14ac:dyDescent="0.25">
      <c r="A7" s="119" t="s">
        <v>1939</v>
      </c>
      <c r="B7" s="71" t="s">
        <v>1940</v>
      </c>
      <c r="C7" s="174" t="s">
        <v>1941</v>
      </c>
    </row>
    <row r="8" spans="1:3" ht="30" x14ac:dyDescent="0.25">
      <c r="A8" s="119" t="s">
        <v>1942</v>
      </c>
      <c r="B8" s="71" t="s">
        <v>1943</v>
      </c>
      <c r="C8" s="174" t="s">
        <v>1944</v>
      </c>
    </row>
    <row r="9" spans="1:3" ht="372" x14ac:dyDescent="0.25">
      <c r="A9" s="119" t="s">
        <v>1945</v>
      </c>
      <c r="B9" s="71" t="s">
        <v>1946</v>
      </c>
      <c r="C9" s="240" t="s">
        <v>3159</v>
      </c>
    </row>
    <row r="10" spans="1:3" ht="44.25" customHeight="1" x14ac:dyDescent="0.25">
      <c r="A10" s="119" t="s">
        <v>1947</v>
      </c>
      <c r="B10" s="71" t="s">
        <v>1948</v>
      </c>
      <c r="C10" s="240" t="s">
        <v>3160</v>
      </c>
    </row>
    <row r="11" spans="1:3" ht="54.75" customHeight="1" x14ac:dyDescent="0.25">
      <c r="A11" s="119" t="s">
        <v>1949</v>
      </c>
      <c r="B11" s="71" t="s">
        <v>1950</v>
      </c>
      <c r="C11" s="240" t="s">
        <v>3160</v>
      </c>
    </row>
    <row r="12" spans="1:3" x14ac:dyDescent="0.25">
      <c r="A12" s="119" t="s">
        <v>1951</v>
      </c>
      <c r="B12" s="71" t="s">
        <v>1952</v>
      </c>
      <c r="C12" s="240" t="s">
        <v>3161</v>
      </c>
    </row>
    <row r="13" spans="1:3" ht="30" x14ac:dyDescent="0.25">
      <c r="A13" s="119" t="s">
        <v>1953</v>
      </c>
      <c r="B13" s="71" t="s">
        <v>1954</v>
      </c>
      <c r="C13" s="240" t="s">
        <v>3162</v>
      </c>
    </row>
    <row r="14" spans="1:3" x14ac:dyDescent="0.25">
      <c r="A14" s="119" t="s">
        <v>1955</v>
      </c>
      <c r="B14" s="71" t="s">
        <v>1956</v>
      </c>
      <c r="C14" s="240" t="s">
        <v>3163</v>
      </c>
    </row>
    <row r="15" spans="1:3" ht="30" x14ac:dyDescent="0.25">
      <c r="A15" s="119" t="s">
        <v>1957</v>
      </c>
      <c r="B15" s="71" t="s">
        <v>1958</v>
      </c>
      <c r="C15" s="240"/>
    </row>
    <row r="16" spans="1:3" x14ac:dyDescent="0.25">
      <c r="A16" s="119" t="s">
        <v>1959</v>
      </c>
      <c r="B16" s="71" t="s">
        <v>1960</v>
      </c>
      <c r="C16" s="240" t="s">
        <v>3164</v>
      </c>
    </row>
    <row r="17" spans="1:3" ht="30" customHeight="1" x14ac:dyDescent="0.25">
      <c r="A17" s="119" t="s">
        <v>1961</v>
      </c>
      <c r="B17" s="175" t="s">
        <v>1962</v>
      </c>
      <c r="C17" s="240" t="s">
        <v>3165</v>
      </c>
    </row>
    <row r="18" spans="1:3" x14ac:dyDescent="0.25">
      <c r="A18" s="119" t="s">
        <v>1963</v>
      </c>
      <c r="B18" s="175" t="s">
        <v>1964</v>
      </c>
      <c r="C18" s="240" t="s">
        <v>3166</v>
      </c>
    </row>
    <row r="19" spans="1:3" x14ac:dyDescent="0.25">
      <c r="A19" s="119" t="s">
        <v>1965</v>
      </c>
      <c r="B19" s="175" t="s">
        <v>1966</v>
      </c>
      <c r="C19" s="240" t="s">
        <v>3167</v>
      </c>
    </row>
    <row r="20" spans="1:3" x14ac:dyDescent="0.25">
      <c r="A20" s="119" t="s">
        <v>1967</v>
      </c>
      <c r="B20" s="71" t="s">
        <v>1968</v>
      </c>
      <c r="C20" s="240" t="s">
        <v>3168</v>
      </c>
    </row>
    <row r="21" spans="1:3" x14ac:dyDescent="0.25">
      <c r="A21" s="119" t="s">
        <v>1969</v>
      </c>
      <c r="B21" s="90" t="s">
        <v>1970</v>
      </c>
      <c r="C21" s="241"/>
    </row>
    <row r="22" spans="1:3" x14ac:dyDescent="0.25">
      <c r="A22" s="119" t="s">
        <v>1971</v>
      </c>
      <c r="B22" s="176"/>
      <c r="C22" s="176"/>
    </row>
    <row r="23" spans="1:3" outlineLevel="1" x14ac:dyDescent="0.25">
      <c r="A23" s="119" t="s">
        <v>1972</v>
      </c>
      <c r="B23" s="76"/>
      <c r="C23" s="76"/>
    </row>
    <row r="24" spans="1:3" outlineLevel="1" x14ac:dyDescent="0.25">
      <c r="A24" s="119" t="s">
        <v>1973</v>
      </c>
      <c r="B24" s="152"/>
      <c r="C24" s="76"/>
    </row>
    <row r="25" spans="1:3" outlineLevel="1" x14ac:dyDescent="0.25">
      <c r="A25" s="119" t="s">
        <v>1974</v>
      </c>
      <c r="B25" s="152"/>
      <c r="C25" s="76"/>
    </row>
    <row r="26" spans="1:3" outlineLevel="1" x14ac:dyDescent="0.25">
      <c r="A26" s="119" t="s">
        <v>1975</v>
      </c>
      <c r="B26" s="152"/>
      <c r="C26" s="76"/>
    </row>
    <row r="27" spans="1:3" outlineLevel="1" x14ac:dyDescent="0.25">
      <c r="A27" s="119" t="s">
        <v>1976</v>
      </c>
      <c r="B27" s="152"/>
      <c r="C27" s="76"/>
    </row>
    <row r="28" spans="1:3" ht="18.75" outlineLevel="1" x14ac:dyDescent="0.25">
      <c r="A28" s="67"/>
      <c r="B28" s="67" t="s">
        <v>1977</v>
      </c>
      <c r="C28" s="173" t="s">
        <v>1935</v>
      </c>
    </row>
    <row r="29" spans="1:3" outlineLevel="1" x14ac:dyDescent="0.25">
      <c r="A29" s="119" t="s">
        <v>1978</v>
      </c>
      <c r="B29" s="71" t="s">
        <v>1979</v>
      </c>
      <c r="C29" s="76" t="s">
        <v>3169</v>
      </c>
    </row>
    <row r="30" spans="1:3" outlineLevel="1" x14ac:dyDescent="0.25">
      <c r="A30" s="119" t="s">
        <v>1980</v>
      </c>
      <c r="B30" s="71" t="s">
        <v>1981</v>
      </c>
      <c r="C30" s="76"/>
    </row>
    <row r="31" spans="1:3" outlineLevel="1" x14ac:dyDescent="0.25">
      <c r="A31" s="119" t="s">
        <v>1982</v>
      </c>
      <c r="B31" s="71" t="s">
        <v>1983</v>
      </c>
      <c r="C31" s="76" t="s">
        <v>3170</v>
      </c>
    </row>
    <row r="32" spans="1:3" ht="30" outlineLevel="1" x14ac:dyDescent="0.25">
      <c r="A32" s="119" t="s">
        <v>1984</v>
      </c>
      <c r="B32" s="177" t="s">
        <v>1985</v>
      </c>
      <c r="C32" s="76"/>
    </row>
    <row r="33" spans="1:3" outlineLevel="1" x14ac:dyDescent="0.25">
      <c r="A33" s="119" t="s">
        <v>1986</v>
      </c>
      <c r="B33" s="178"/>
      <c r="C33" s="76"/>
    </row>
    <row r="34" spans="1:3" outlineLevel="1" x14ac:dyDescent="0.25">
      <c r="A34" s="119" t="s">
        <v>1987</v>
      </c>
      <c r="B34" s="178"/>
      <c r="C34" s="76"/>
    </row>
    <row r="35" spans="1:3" outlineLevel="1" x14ac:dyDescent="0.25">
      <c r="A35" s="119" t="s">
        <v>1988</v>
      </c>
      <c r="B35" s="178"/>
      <c r="C35" s="76"/>
    </row>
    <row r="36" spans="1:3" outlineLevel="1" x14ac:dyDescent="0.25">
      <c r="A36" s="119" t="s">
        <v>1989</v>
      </c>
      <c r="B36" s="178"/>
      <c r="C36" s="76"/>
    </row>
    <row r="37" spans="1:3" outlineLevel="1" x14ac:dyDescent="0.25">
      <c r="A37" s="119" t="s">
        <v>1990</v>
      </c>
      <c r="B37" s="178"/>
      <c r="C37" s="76"/>
    </row>
    <row r="38" spans="1:3" outlineLevel="1" x14ac:dyDescent="0.25">
      <c r="A38" s="119" t="s">
        <v>1991</v>
      </c>
      <c r="B38" s="178"/>
      <c r="C38" s="76"/>
    </row>
    <row r="39" spans="1:3" outlineLevel="1" x14ac:dyDescent="0.25">
      <c r="A39" s="119" t="s">
        <v>1992</v>
      </c>
      <c r="B39" s="178"/>
      <c r="C39" s="76"/>
    </row>
    <row r="40" spans="1:3" outlineLevel="1" x14ac:dyDescent="0.25">
      <c r="A40" s="119" t="s">
        <v>1993</v>
      </c>
      <c r="B40" s="2"/>
      <c r="C40" s="76"/>
    </row>
    <row r="41" spans="1:3" outlineLevel="1" x14ac:dyDescent="0.25">
      <c r="A41" s="119" t="s">
        <v>1994</v>
      </c>
      <c r="B41" s="178"/>
      <c r="C41" s="76"/>
    </row>
    <row r="42" spans="1:3" outlineLevel="1" x14ac:dyDescent="0.25">
      <c r="A42" s="119" t="s">
        <v>1995</v>
      </c>
      <c r="B42" s="178"/>
      <c r="C42" s="76"/>
    </row>
    <row r="43" spans="1:3" outlineLevel="1" x14ac:dyDescent="0.25">
      <c r="A43" s="119" t="s">
        <v>1996</v>
      </c>
      <c r="B43" s="178"/>
      <c r="C43" s="76"/>
    </row>
    <row r="44" spans="1:3" ht="18.75" x14ac:dyDescent="0.25">
      <c r="A44" s="67"/>
      <c r="B44" s="67" t="s">
        <v>1997</v>
      </c>
      <c r="C44" s="173" t="s">
        <v>1998</v>
      </c>
    </row>
    <row r="45" spans="1:3" x14ac:dyDescent="0.25">
      <c r="A45" s="119" t="s">
        <v>1999</v>
      </c>
      <c r="B45" s="175" t="s">
        <v>2000</v>
      </c>
      <c r="C45" s="76" t="s">
        <v>2001</v>
      </c>
    </row>
    <row r="46" spans="1:3" x14ac:dyDescent="0.25">
      <c r="A46" s="119" t="s">
        <v>2002</v>
      </c>
      <c r="B46" s="175" t="s">
        <v>2003</v>
      </c>
      <c r="C46" s="76" t="s">
        <v>2004</v>
      </c>
    </row>
    <row r="47" spans="1:3" x14ac:dyDescent="0.25">
      <c r="A47" s="119" t="s">
        <v>2005</v>
      </c>
      <c r="B47" s="175" t="s">
        <v>2006</v>
      </c>
      <c r="C47" s="76" t="s">
        <v>2007</v>
      </c>
    </row>
    <row r="48" spans="1:3" outlineLevel="1" x14ac:dyDescent="0.25">
      <c r="A48" s="119" t="s">
        <v>2008</v>
      </c>
      <c r="B48" s="177" t="s">
        <v>2009</v>
      </c>
      <c r="C48" s="76" t="s">
        <v>2010</v>
      </c>
    </row>
    <row r="49" spans="1:3" outlineLevel="1" x14ac:dyDescent="0.25">
      <c r="A49" s="119" t="s">
        <v>2011</v>
      </c>
      <c r="B49" s="179"/>
      <c r="C49" s="76"/>
    </row>
    <row r="50" spans="1:3" outlineLevel="1" x14ac:dyDescent="0.25">
      <c r="A50" s="119" t="s">
        <v>2012</v>
      </c>
      <c r="B50" s="180"/>
      <c r="C50" s="76"/>
    </row>
    <row r="51" spans="1:3" ht="18.75" x14ac:dyDescent="0.25">
      <c r="A51" s="67"/>
      <c r="B51" s="67" t="s">
        <v>2013</v>
      </c>
      <c r="C51" s="173" t="s">
        <v>1935</v>
      </c>
    </row>
    <row r="52" spans="1:3" x14ac:dyDescent="0.25">
      <c r="A52" s="119" t="s">
        <v>2014</v>
      </c>
      <c r="B52" s="71" t="s">
        <v>2015</v>
      </c>
      <c r="C52" s="76" t="s">
        <v>239</v>
      </c>
    </row>
    <row r="53" spans="1:3" x14ac:dyDescent="0.25">
      <c r="A53" s="119" t="s">
        <v>2016</v>
      </c>
      <c r="B53" s="179"/>
      <c r="C53" s="176"/>
    </row>
    <row r="54" spans="1:3" x14ac:dyDescent="0.25">
      <c r="A54" s="119" t="s">
        <v>2017</v>
      </c>
      <c r="B54" s="179"/>
      <c r="C54" s="176"/>
    </row>
    <row r="55" spans="1:3" x14ac:dyDescent="0.25">
      <c r="A55" s="119" t="s">
        <v>2018</v>
      </c>
      <c r="B55" s="179"/>
      <c r="C55" s="176"/>
    </row>
    <row r="56" spans="1:3" x14ac:dyDescent="0.25">
      <c r="A56" s="119" t="s">
        <v>2019</v>
      </c>
      <c r="B56" s="179"/>
      <c r="C56" s="176"/>
    </row>
    <row r="57" spans="1:3" x14ac:dyDescent="0.25">
      <c r="A57" s="119" t="s">
        <v>2020</v>
      </c>
      <c r="B57" s="179"/>
      <c r="C57" s="176"/>
    </row>
    <row r="58" spans="1:3" x14ac:dyDescent="0.25">
      <c r="B58" s="74"/>
    </row>
    <row r="59" spans="1:3" x14ac:dyDescent="0.25">
      <c r="B59" s="74"/>
    </row>
    <row r="60" spans="1:3" x14ac:dyDescent="0.25">
      <c r="B60" s="74"/>
    </row>
    <row r="61" spans="1:3" x14ac:dyDescent="0.25">
      <c r="B61" s="74"/>
    </row>
    <row r="62" spans="1:3" x14ac:dyDescent="0.25">
      <c r="B62" s="74"/>
    </row>
    <row r="63" spans="1:3" x14ac:dyDescent="0.25">
      <c r="B63" s="74"/>
    </row>
    <row r="64" spans="1:3" x14ac:dyDescent="0.25">
      <c r="B64" s="74"/>
    </row>
    <row r="65" spans="2:2" x14ac:dyDescent="0.25">
      <c r="B65" s="74"/>
    </row>
    <row r="66" spans="2:2" x14ac:dyDescent="0.25">
      <c r="B66" s="74"/>
    </row>
    <row r="67" spans="2:2" x14ac:dyDescent="0.25">
      <c r="B67" s="74"/>
    </row>
    <row r="68" spans="2:2" x14ac:dyDescent="0.25">
      <c r="B68" s="74"/>
    </row>
    <row r="69" spans="2:2" x14ac:dyDescent="0.25">
      <c r="B69" s="74"/>
    </row>
    <row r="70" spans="2:2" x14ac:dyDescent="0.25">
      <c r="B70" s="74"/>
    </row>
    <row r="71" spans="2:2" x14ac:dyDescent="0.25">
      <c r="B71" s="74"/>
    </row>
    <row r="72" spans="2:2" x14ac:dyDescent="0.25">
      <c r="B72" s="74"/>
    </row>
    <row r="73" spans="2:2" x14ac:dyDescent="0.25">
      <c r="B73" s="74"/>
    </row>
    <row r="74" spans="2:2" x14ac:dyDescent="0.25">
      <c r="B74" s="74"/>
    </row>
    <row r="75" spans="2:2" x14ac:dyDescent="0.25">
      <c r="B75" s="74"/>
    </row>
    <row r="76" spans="2:2" x14ac:dyDescent="0.25">
      <c r="B76" s="74"/>
    </row>
    <row r="77" spans="2:2" x14ac:dyDescent="0.25">
      <c r="B77" s="74"/>
    </row>
    <row r="78" spans="2:2" x14ac:dyDescent="0.25">
      <c r="B78" s="74"/>
    </row>
    <row r="79" spans="2:2" x14ac:dyDescent="0.25">
      <c r="B79" s="74"/>
    </row>
    <row r="80" spans="2:2" x14ac:dyDescent="0.25">
      <c r="B80" s="74"/>
    </row>
    <row r="81" spans="2:2" x14ac:dyDescent="0.25">
      <c r="B81" s="74"/>
    </row>
    <row r="82" spans="2:2" x14ac:dyDescent="0.25">
      <c r="B82" s="74"/>
    </row>
    <row r="83" spans="2:2" x14ac:dyDescent="0.25">
      <c r="B83" s="74"/>
    </row>
    <row r="84" spans="2:2" x14ac:dyDescent="0.25">
      <c r="B84" s="74"/>
    </row>
    <row r="85" spans="2:2" x14ac:dyDescent="0.25">
      <c r="B85" s="74"/>
    </row>
    <row r="86" spans="2:2" x14ac:dyDescent="0.25">
      <c r="B86" s="74"/>
    </row>
    <row r="87" spans="2:2" x14ac:dyDescent="0.25">
      <c r="B87" s="74"/>
    </row>
    <row r="88" spans="2:2" x14ac:dyDescent="0.25">
      <c r="B88" s="74"/>
    </row>
    <row r="89" spans="2:2" x14ac:dyDescent="0.25">
      <c r="B89" s="74"/>
    </row>
    <row r="90" spans="2:2" x14ac:dyDescent="0.25">
      <c r="B90" s="74"/>
    </row>
    <row r="91" spans="2:2" x14ac:dyDescent="0.25">
      <c r="B91" s="74"/>
    </row>
    <row r="92" spans="2:2" x14ac:dyDescent="0.25">
      <c r="B92" s="74"/>
    </row>
    <row r="93" spans="2:2" x14ac:dyDescent="0.25">
      <c r="B93" s="74"/>
    </row>
    <row r="94" spans="2:2" x14ac:dyDescent="0.25">
      <c r="B94" s="74"/>
    </row>
    <row r="95" spans="2:2" x14ac:dyDescent="0.25">
      <c r="B95" s="74"/>
    </row>
    <row r="96" spans="2:2" x14ac:dyDescent="0.25">
      <c r="B96" s="74"/>
    </row>
    <row r="97" spans="2:2" x14ac:dyDescent="0.25">
      <c r="B97" s="74"/>
    </row>
    <row r="98" spans="2:2" x14ac:dyDescent="0.25">
      <c r="B98" s="74"/>
    </row>
    <row r="99" spans="2:2" x14ac:dyDescent="0.25">
      <c r="B99" s="74"/>
    </row>
    <row r="100" spans="2:2" x14ac:dyDescent="0.25">
      <c r="B100" s="74"/>
    </row>
    <row r="101" spans="2:2" x14ac:dyDescent="0.25">
      <c r="B101" s="74"/>
    </row>
    <row r="102" spans="2:2" x14ac:dyDescent="0.25">
      <c r="B102" s="74"/>
    </row>
    <row r="103" spans="2:2" x14ac:dyDescent="0.25">
      <c r="B103" s="54"/>
    </row>
    <row r="104" spans="2:2" x14ac:dyDescent="0.25">
      <c r="B104" s="54"/>
    </row>
    <row r="105" spans="2:2" x14ac:dyDescent="0.25">
      <c r="B105" s="54"/>
    </row>
    <row r="106" spans="2:2" x14ac:dyDescent="0.25">
      <c r="B106" s="54"/>
    </row>
    <row r="107" spans="2:2" x14ac:dyDescent="0.25">
      <c r="B107" s="54"/>
    </row>
    <row r="108" spans="2:2" x14ac:dyDescent="0.25">
      <c r="B108" s="54"/>
    </row>
    <row r="109" spans="2:2" x14ac:dyDescent="0.25">
      <c r="B109" s="54"/>
    </row>
    <row r="110" spans="2:2" x14ac:dyDescent="0.25">
      <c r="B110" s="54"/>
    </row>
    <row r="111" spans="2:2" x14ac:dyDescent="0.25">
      <c r="B111" s="54"/>
    </row>
    <row r="112" spans="2:2" x14ac:dyDescent="0.25">
      <c r="B112" s="54"/>
    </row>
    <row r="113" spans="2:2" x14ac:dyDescent="0.25">
      <c r="B113" s="74"/>
    </row>
    <row r="114" spans="2:2" x14ac:dyDescent="0.25">
      <c r="B114" s="74"/>
    </row>
    <row r="115" spans="2:2" x14ac:dyDescent="0.25">
      <c r="B115" s="74"/>
    </row>
    <row r="116" spans="2:2" x14ac:dyDescent="0.25">
      <c r="B116" s="74"/>
    </row>
    <row r="117" spans="2:2" x14ac:dyDescent="0.25">
      <c r="B117" s="74"/>
    </row>
    <row r="118" spans="2:2" x14ac:dyDescent="0.25">
      <c r="B118" s="74"/>
    </row>
    <row r="119" spans="2:2" x14ac:dyDescent="0.25">
      <c r="B119" s="74"/>
    </row>
    <row r="120" spans="2:2" x14ac:dyDescent="0.25">
      <c r="B120" s="74"/>
    </row>
    <row r="121" spans="2:2" x14ac:dyDescent="0.25">
      <c r="B121" s="103"/>
    </row>
    <row r="122" spans="2:2" x14ac:dyDescent="0.25">
      <c r="B122" s="74"/>
    </row>
    <row r="123" spans="2:2" x14ac:dyDescent="0.25">
      <c r="B123" s="74"/>
    </row>
    <row r="124" spans="2:2" x14ac:dyDescent="0.25">
      <c r="B124" s="74"/>
    </row>
    <row r="125" spans="2:2" x14ac:dyDescent="0.25">
      <c r="B125" s="74"/>
    </row>
    <row r="126" spans="2:2" x14ac:dyDescent="0.25">
      <c r="B126" s="74"/>
    </row>
    <row r="127" spans="2:2" x14ac:dyDescent="0.25">
      <c r="B127" s="74"/>
    </row>
    <row r="128" spans="2:2" x14ac:dyDescent="0.25">
      <c r="B128" s="74"/>
    </row>
    <row r="129" spans="2:2" x14ac:dyDescent="0.25">
      <c r="B129" s="74"/>
    </row>
    <row r="130" spans="2:2" x14ac:dyDescent="0.25">
      <c r="B130" s="74"/>
    </row>
    <row r="131" spans="2:2" x14ac:dyDescent="0.25">
      <c r="B131" s="74"/>
    </row>
    <row r="132" spans="2:2" x14ac:dyDescent="0.25">
      <c r="B132" s="74"/>
    </row>
    <row r="133" spans="2:2" x14ac:dyDescent="0.25">
      <c r="B133" s="74"/>
    </row>
    <row r="134" spans="2:2" x14ac:dyDescent="0.25">
      <c r="B134" s="74"/>
    </row>
    <row r="135" spans="2:2" x14ac:dyDescent="0.25">
      <c r="B135" s="74"/>
    </row>
    <row r="136" spans="2:2" x14ac:dyDescent="0.25">
      <c r="B136" s="74"/>
    </row>
    <row r="137" spans="2:2" x14ac:dyDescent="0.25">
      <c r="B137" s="74"/>
    </row>
    <row r="138" spans="2:2" x14ac:dyDescent="0.25">
      <c r="B138" s="74"/>
    </row>
    <row r="140" spans="2:2" x14ac:dyDescent="0.25">
      <c r="B140" s="74"/>
    </row>
    <row r="141" spans="2:2" x14ac:dyDescent="0.25">
      <c r="B141" s="74"/>
    </row>
    <row r="142" spans="2:2" x14ac:dyDescent="0.25">
      <c r="B142" s="74"/>
    </row>
    <row r="147" spans="2:2" x14ac:dyDescent="0.25">
      <c r="B147" s="62"/>
    </row>
    <row r="148" spans="2:2" x14ac:dyDescent="0.25">
      <c r="B148" s="181"/>
    </row>
    <row r="154" spans="2:2" x14ac:dyDescent="0.25">
      <c r="B154" s="78"/>
    </row>
    <row r="155" spans="2:2" x14ac:dyDescent="0.25">
      <c r="B155" s="74"/>
    </row>
    <row r="157" spans="2:2" x14ac:dyDescent="0.25">
      <c r="B157" s="74"/>
    </row>
    <row r="158" spans="2:2" x14ac:dyDescent="0.25">
      <c r="B158" s="74"/>
    </row>
    <row r="159" spans="2:2" x14ac:dyDescent="0.25">
      <c r="B159" s="74"/>
    </row>
    <row r="160" spans="2:2" x14ac:dyDescent="0.25">
      <c r="B160" s="74"/>
    </row>
    <row r="161" spans="2:2" x14ac:dyDescent="0.25">
      <c r="B161" s="74"/>
    </row>
    <row r="162" spans="2:2" x14ac:dyDescent="0.25">
      <c r="B162" s="74"/>
    </row>
    <row r="163" spans="2:2" x14ac:dyDescent="0.25">
      <c r="B163" s="74"/>
    </row>
    <row r="164" spans="2:2" x14ac:dyDescent="0.25">
      <c r="B164" s="74"/>
    </row>
    <row r="165" spans="2:2" x14ac:dyDescent="0.25">
      <c r="B165" s="74"/>
    </row>
    <row r="166" spans="2:2" x14ac:dyDescent="0.25">
      <c r="B166" s="74"/>
    </row>
    <row r="167" spans="2:2" x14ac:dyDescent="0.25">
      <c r="B167" s="74"/>
    </row>
    <row r="168" spans="2:2" x14ac:dyDescent="0.25">
      <c r="B168" s="74"/>
    </row>
    <row r="265" spans="2:2" x14ac:dyDescent="0.25">
      <c r="B265" s="100"/>
    </row>
    <row r="266" spans="2:2" x14ac:dyDescent="0.25">
      <c r="B266" s="74"/>
    </row>
    <row r="267" spans="2:2" x14ac:dyDescent="0.25">
      <c r="B267" s="74"/>
    </row>
    <row r="270" spans="2:2" x14ac:dyDescent="0.25">
      <c r="B270" s="74"/>
    </row>
    <row r="286" spans="2:2" x14ac:dyDescent="0.25">
      <c r="B286" s="100"/>
    </row>
    <row r="316" spans="2:2" x14ac:dyDescent="0.25">
      <c r="B316" s="62"/>
    </row>
    <row r="317" spans="2:2" x14ac:dyDescent="0.25">
      <c r="B317" s="74"/>
    </row>
    <row r="319" spans="2:2" x14ac:dyDescent="0.25">
      <c r="B319" s="74"/>
    </row>
    <row r="320" spans="2:2" x14ac:dyDescent="0.25">
      <c r="B320" s="74"/>
    </row>
    <row r="321" spans="2:2" x14ac:dyDescent="0.25">
      <c r="B321" s="74"/>
    </row>
    <row r="322" spans="2:2" x14ac:dyDescent="0.25">
      <c r="B322" s="74"/>
    </row>
    <row r="323" spans="2:2" x14ac:dyDescent="0.25">
      <c r="B323" s="74"/>
    </row>
    <row r="324" spans="2:2" x14ac:dyDescent="0.25">
      <c r="B324" s="74"/>
    </row>
    <row r="325" spans="2:2" x14ac:dyDescent="0.25">
      <c r="B325" s="74"/>
    </row>
    <row r="326" spans="2:2" x14ac:dyDescent="0.25">
      <c r="B326" s="74"/>
    </row>
    <row r="327" spans="2:2" x14ac:dyDescent="0.25">
      <c r="B327" s="74"/>
    </row>
    <row r="328" spans="2:2" x14ac:dyDescent="0.25">
      <c r="B328" s="74"/>
    </row>
    <row r="329" spans="2:2" x14ac:dyDescent="0.25">
      <c r="B329" s="74"/>
    </row>
    <row r="330" spans="2:2" x14ac:dyDescent="0.25">
      <c r="B330" s="74"/>
    </row>
    <row r="342" spans="2:2" x14ac:dyDescent="0.25">
      <c r="B342" s="74"/>
    </row>
    <row r="343" spans="2:2" x14ac:dyDescent="0.25">
      <c r="B343" s="74"/>
    </row>
    <row r="344" spans="2:2" x14ac:dyDescent="0.25">
      <c r="B344" s="74"/>
    </row>
    <row r="345" spans="2:2" x14ac:dyDescent="0.25">
      <c r="B345" s="74"/>
    </row>
    <row r="346" spans="2:2" x14ac:dyDescent="0.25">
      <c r="B346" s="74"/>
    </row>
    <row r="347" spans="2:2" x14ac:dyDescent="0.25">
      <c r="B347" s="74"/>
    </row>
    <row r="348" spans="2:2" x14ac:dyDescent="0.25">
      <c r="B348" s="74"/>
    </row>
    <row r="349" spans="2:2" x14ac:dyDescent="0.25">
      <c r="B349" s="74"/>
    </row>
    <row r="350" spans="2:2" x14ac:dyDescent="0.25">
      <c r="B350" s="74"/>
    </row>
    <row r="352" spans="2:2" x14ac:dyDescent="0.25">
      <c r="B352" s="74"/>
    </row>
    <row r="353" spans="2:2" x14ac:dyDescent="0.25">
      <c r="B353" s="74"/>
    </row>
    <row r="354" spans="2:2" x14ac:dyDescent="0.25">
      <c r="B354" s="74"/>
    </row>
    <row r="355" spans="2:2" x14ac:dyDescent="0.25">
      <c r="B355" s="74"/>
    </row>
    <row r="356" spans="2:2" x14ac:dyDescent="0.25">
      <c r="B356" s="74"/>
    </row>
    <row r="358" spans="2:2" x14ac:dyDescent="0.25">
      <c r="B358" s="74"/>
    </row>
    <row r="361" spans="2:2" x14ac:dyDescent="0.25">
      <c r="B361" s="74"/>
    </row>
    <row r="364" spans="2:2" x14ac:dyDescent="0.25">
      <c r="B364" s="74"/>
    </row>
    <row r="365" spans="2:2" x14ac:dyDescent="0.25">
      <c r="B365" s="74"/>
    </row>
    <row r="366" spans="2:2" x14ac:dyDescent="0.25">
      <c r="B366" s="74"/>
    </row>
    <row r="367" spans="2:2" x14ac:dyDescent="0.25">
      <c r="B367" s="74"/>
    </row>
    <row r="368" spans="2:2" x14ac:dyDescent="0.25">
      <c r="B368" s="74"/>
    </row>
    <row r="369" spans="2:2" x14ac:dyDescent="0.25">
      <c r="B369" s="74"/>
    </row>
    <row r="370" spans="2:2" x14ac:dyDescent="0.25">
      <c r="B370" s="74"/>
    </row>
    <row r="371" spans="2:2" x14ac:dyDescent="0.25">
      <c r="B371" s="74"/>
    </row>
    <row r="372" spans="2:2" x14ac:dyDescent="0.25">
      <c r="B372" s="74"/>
    </row>
    <row r="373" spans="2:2" x14ac:dyDescent="0.25">
      <c r="B373" s="74"/>
    </row>
    <row r="374" spans="2:2" x14ac:dyDescent="0.25">
      <c r="B374" s="74"/>
    </row>
    <row r="375" spans="2:2" x14ac:dyDescent="0.25">
      <c r="B375" s="74"/>
    </row>
    <row r="376" spans="2:2" x14ac:dyDescent="0.25">
      <c r="B376" s="74"/>
    </row>
    <row r="377" spans="2:2" x14ac:dyDescent="0.25">
      <c r="B377" s="74"/>
    </row>
    <row r="378" spans="2:2" x14ac:dyDescent="0.25">
      <c r="B378" s="74"/>
    </row>
    <row r="379" spans="2:2" x14ac:dyDescent="0.25">
      <c r="B379" s="74"/>
    </row>
    <row r="380" spans="2:2" x14ac:dyDescent="0.25">
      <c r="B380" s="74"/>
    </row>
    <row r="381" spans="2:2" x14ac:dyDescent="0.25">
      <c r="B381" s="74"/>
    </row>
    <row r="382" spans="2:2" x14ac:dyDescent="0.25">
      <c r="B382" s="74"/>
    </row>
    <row r="386" spans="2:2" x14ac:dyDescent="0.25">
      <c r="B386" s="62"/>
    </row>
    <row r="403" spans="2:2" x14ac:dyDescent="0.25">
      <c r="B403" s="182"/>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display="https://www.nykredit.com/siteassets/ir/files/bond-issuance/prospects/base-prospectus/2024/base-prospectus-8-may-2024.pdf" xr:uid="{D3F98F83-1619-48A2-8EA3-80C9946FF75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B2D23-E881-450E-B92F-779ED765B8CD}">
  <sheetPr codeName="Sheet22">
    <tabColor rgb="FF243386"/>
  </sheetPr>
  <dimension ref="B1:D37"/>
  <sheetViews>
    <sheetView tabSelected="1" zoomScale="80" zoomScaleNormal="80" workbookViewId="0">
      <selection activeCell="D29" sqref="D29"/>
    </sheetView>
  </sheetViews>
  <sheetFormatPr defaultColWidth="15.7109375" defaultRowHeight="15" x14ac:dyDescent="0.25"/>
  <cols>
    <col min="1" max="1" width="3.42578125" style="242" customWidth="1"/>
    <col min="2" max="2" width="18.5703125" style="242" customWidth="1"/>
    <col min="3" max="3" width="95.5703125" style="242" customWidth="1"/>
    <col min="4" max="4" width="15.28515625" style="242" customWidth="1"/>
    <col min="5" max="5" width="2.7109375" style="242" customWidth="1"/>
    <col min="6" max="6" width="1.7109375" style="242" customWidth="1"/>
    <col min="7" max="256" width="15.7109375" style="242"/>
    <col min="257" max="257" width="3.42578125" style="242" customWidth="1"/>
    <col min="258" max="258" width="18.5703125" style="242" customWidth="1"/>
    <col min="259" max="259" width="95.5703125" style="242" customWidth="1"/>
    <col min="260" max="260" width="15.28515625" style="242" customWidth="1"/>
    <col min="261" max="261" width="2.7109375" style="242" customWidth="1"/>
    <col min="262" max="262" width="1.7109375" style="242" customWidth="1"/>
    <col min="263" max="512" width="15.7109375" style="242"/>
    <col min="513" max="513" width="3.42578125" style="242" customWidth="1"/>
    <col min="514" max="514" width="18.5703125" style="242" customWidth="1"/>
    <col min="515" max="515" width="95.5703125" style="242" customWidth="1"/>
    <col min="516" max="516" width="15.28515625" style="242" customWidth="1"/>
    <col min="517" max="517" width="2.7109375" style="242" customWidth="1"/>
    <col min="518" max="518" width="1.7109375" style="242" customWidth="1"/>
    <col min="519" max="768" width="15.7109375" style="242"/>
    <col min="769" max="769" width="3.42578125" style="242" customWidth="1"/>
    <col min="770" max="770" width="18.5703125" style="242" customWidth="1"/>
    <col min="771" max="771" width="95.5703125" style="242" customWidth="1"/>
    <col min="772" max="772" width="15.28515625" style="242" customWidth="1"/>
    <col min="773" max="773" width="2.7109375" style="242" customWidth="1"/>
    <col min="774" max="774" width="1.7109375" style="242" customWidth="1"/>
    <col min="775" max="1024" width="15.7109375" style="242"/>
    <col min="1025" max="1025" width="3.42578125" style="242" customWidth="1"/>
    <col min="1026" max="1026" width="18.5703125" style="242" customWidth="1"/>
    <col min="1027" max="1027" width="95.5703125" style="242" customWidth="1"/>
    <col min="1028" max="1028" width="15.28515625" style="242" customWidth="1"/>
    <col min="1029" max="1029" width="2.7109375" style="242" customWidth="1"/>
    <col min="1030" max="1030" width="1.7109375" style="242" customWidth="1"/>
    <col min="1031" max="1280" width="15.7109375" style="242"/>
    <col min="1281" max="1281" width="3.42578125" style="242" customWidth="1"/>
    <col min="1282" max="1282" width="18.5703125" style="242" customWidth="1"/>
    <col min="1283" max="1283" width="95.5703125" style="242" customWidth="1"/>
    <col min="1284" max="1284" width="15.28515625" style="242" customWidth="1"/>
    <col min="1285" max="1285" width="2.7109375" style="242" customWidth="1"/>
    <col min="1286" max="1286" width="1.7109375" style="242" customWidth="1"/>
    <col min="1287" max="1536" width="15.7109375" style="242"/>
    <col min="1537" max="1537" width="3.42578125" style="242" customWidth="1"/>
    <col min="1538" max="1538" width="18.5703125" style="242" customWidth="1"/>
    <col min="1539" max="1539" width="95.5703125" style="242" customWidth="1"/>
    <col min="1540" max="1540" width="15.28515625" style="242" customWidth="1"/>
    <col min="1541" max="1541" width="2.7109375" style="242" customWidth="1"/>
    <col min="1542" max="1542" width="1.7109375" style="242" customWidth="1"/>
    <col min="1543" max="1792" width="15.7109375" style="242"/>
    <col min="1793" max="1793" width="3.42578125" style="242" customWidth="1"/>
    <col min="1794" max="1794" width="18.5703125" style="242" customWidth="1"/>
    <col min="1795" max="1795" width="95.5703125" style="242" customWidth="1"/>
    <col min="1796" max="1796" width="15.28515625" style="242" customWidth="1"/>
    <col min="1797" max="1797" width="2.7109375" style="242" customWidth="1"/>
    <col min="1798" max="1798" width="1.7109375" style="242" customWidth="1"/>
    <col min="1799" max="2048" width="15.7109375" style="242"/>
    <col min="2049" max="2049" width="3.42578125" style="242" customWidth="1"/>
    <col min="2050" max="2050" width="18.5703125" style="242" customWidth="1"/>
    <col min="2051" max="2051" width="95.5703125" style="242" customWidth="1"/>
    <col min="2052" max="2052" width="15.28515625" style="242" customWidth="1"/>
    <col min="2053" max="2053" width="2.7109375" style="242" customWidth="1"/>
    <col min="2054" max="2054" width="1.7109375" style="242" customWidth="1"/>
    <col min="2055" max="2304" width="15.7109375" style="242"/>
    <col min="2305" max="2305" width="3.42578125" style="242" customWidth="1"/>
    <col min="2306" max="2306" width="18.5703125" style="242" customWidth="1"/>
    <col min="2307" max="2307" width="95.5703125" style="242" customWidth="1"/>
    <col min="2308" max="2308" width="15.28515625" style="242" customWidth="1"/>
    <col min="2309" max="2309" width="2.7109375" style="242" customWidth="1"/>
    <col min="2310" max="2310" width="1.7109375" style="242" customWidth="1"/>
    <col min="2311" max="2560" width="15.7109375" style="242"/>
    <col min="2561" max="2561" width="3.42578125" style="242" customWidth="1"/>
    <col min="2562" max="2562" width="18.5703125" style="242" customWidth="1"/>
    <col min="2563" max="2563" width="95.5703125" style="242" customWidth="1"/>
    <col min="2564" max="2564" width="15.28515625" style="242" customWidth="1"/>
    <col min="2565" max="2565" width="2.7109375" style="242" customWidth="1"/>
    <col min="2566" max="2566" width="1.7109375" style="242" customWidth="1"/>
    <col min="2567" max="2816" width="15.7109375" style="242"/>
    <col min="2817" max="2817" width="3.42578125" style="242" customWidth="1"/>
    <col min="2818" max="2818" width="18.5703125" style="242" customWidth="1"/>
    <col min="2819" max="2819" width="95.5703125" style="242" customWidth="1"/>
    <col min="2820" max="2820" width="15.28515625" style="242" customWidth="1"/>
    <col min="2821" max="2821" width="2.7109375" style="242" customWidth="1"/>
    <col min="2822" max="2822" width="1.7109375" style="242" customWidth="1"/>
    <col min="2823" max="3072" width="15.7109375" style="242"/>
    <col min="3073" max="3073" width="3.42578125" style="242" customWidth="1"/>
    <col min="3074" max="3074" width="18.5703125" style="242" customWidth="1"/>
    <col min="3075" max="3075" width="95.5703125" style="242" customWidth="1"/>
    <col min="3076" max="3076" width="15.28515625" style="242" customWidth="1"/>
    <col min="3077" max="3077" width="2.7109375" style="242" customWidth="1"/>
    <col min="3078" max="3078" width="1.7109375" style="242" customWidth="1"/>
    <col min="3079" max="3328" width="15.7109375" style="242"/>
    <col min="3329" max="3329" width="3.42578125" style="242" customWidth="1"/>
    <col min="3330" max="3330" width="18.5703125" style="242" customWidth="1"/>
    <col min="3331" max="3331" width="95.5703125" style="242" customWidth="1"/>
    <col min="3332" max="3332" width="15.28515625" style="242" customWidth="1"/>
    <col min="3333" max="3333" width="2.7109375" style="242" customWidth="1"/>
    <col min="3334" max="3334" width="1.7109375" style="242" customWidth="1"/>
    <col min="3335" max="3584" width="15.7109375" style="242"/>
    <col min="3585" max="3585" width="3.42578125" style="242" customWidth="1"/>
    <col min="3586" max="3586" width="18.5703125" style="242" customWidth="1"/>
    <col min="3587" max="3587" width="95.5703125" style="242" customWidth="1"/>
    <col min="3588" max="3588" width="15.28515625" style="242" customWidth="1"/>
    <col min="3589" max="3589" width="2.7109375" style="242" customWidth="1"/>
    <col min="3590" max="3590" width="1.7109375" style="242" customWidth="1"/>
    <col min="3591" max="3840" width="15.7109375" style="242"/>
    <col min="3841" max="3841" width="3.42578125" style="242" customWidth="1"/>
    <col min="3842" max="3842" width="18.5703125" style="242" customWidth="1"/>
    <col min="3843" max="3843" width="95.5703125" style="242" customWidth="1"/>
    <col min="3844" max="3844" width="15.28515625" style="242" customWidth="1"/>
    <col min="3845" max="3845" width="2.7109375" style="242" customWidth="1"/>
    <col min="3846" max="3846" width="1.7109375" style="242" customWidth="1"/>
    <col min="3847" max="4096" width="15.7109375" style="242"/>
    <col min="4097" max="4097" width="3.42578125" style="242" customWidth="1"/>
    <col min="4098" max="4098" width="18.5703125" style="242" customWidth="1"/>
    <col min="4099" max="4099" width="95.5703125" style="242" customWidth="1"/>
    <col min="4100" max="4100" width="15.28515625" style="242" customWidth="1"/>
    <col min="4101" max="4101" width="2.7109375" style="242" customWidth="1"/>
    <col min="4102" max="4102" width="1.7109375" style="242" customWidth="1"/>
    <col min="4103" max="4352" width="15.7109375" style="242"/>
    <col min="4353" max="4353" width="3.42578125" style="242" customWidth="1"/>
    <col min="4354" max="4354" width="18.5703125" style="242" customWidth="1"/>
    <col min="4355" max="4355" width="95.5703125" style="242" customWidth="1"/>
    <col min="4356" max="4356" width="15.28515625" style="242" customWidth="1"/>
    <col min="4357" max="4357" width="2.7109375" style="242" customWidth="1"/>
    <col min="4358" max="4358" width="1.7109375" style="242" customWidth="1"/>
    <col min="4359" max="4608" width="15.7109375" style="242"/>
    <col min="4609" max="4609" width="3.42578125" style="242" customWidth="1"/>
    <col min="4610" max="4610" width="18.5703125" style="242" customWidth="1"/>
    <col min="4611" max="4611" width="95.5703125" style="242" customWidth="1"/>
    <col min="4612" max="4612" width="15.28515625" style="242" customWidth="1"/>
    <col min="4613" max="4613" width="2.7109375" style="242" customWidth="1"/>
    <col min="4614" max="4614" width="1.7109375" style="242" customWidth="1"/>
    <col min="4615" max="4864" width="15.7109375" style="242"/>
    <col min="4865" max="4865" width="3.42578125" style="242" customWidth="1"/>
    <col min="4866" max="4866" width="18.5703125" style="242" customWidth="1"/>
    <col min="4867" max="4867" width="95.5703125" style="242" customWidth="1"/>
    <col min="4868" max="4868" width="15.28515625" style="242" customWidth="1"/>
    <col min="4869" max="4869" width="2.7109375" style="242" customWidth="1"/>
    <col min="4870" max="4870" width="1.7109375" style="242" customWidth="1"/>
    <col min="4871" max="5120" width="15.7109375" style="242"/>
    <col min="5121" max="5121" width="3.42578125" style="242" customWidth="1"/>
    <col min="5122" max="5122" width="18.5703125" style="242" customWidth="1"/>
    <col min="5123" max="5123" width="95.5703125" style="242" customWidth="1"/>
    <col min="5124" max="5124" width="15.28515625" style="242" customWidth="1"/>
    <col min="5125" max="5125" width="2.7109375" style="242" customWidth="1"/>
    <col min="5126" max="5126" width="1.7109375" style="242" customWidth="1"/>
    <col min="5127" max="5376" width="15.7109375" style="242"/>
    <col min="5377" max="5377" width="3.42578125" style="242" customWidth="1"/>
    <col min="5378" max="5378" width="18.5703125" style="242" customWidth="1"/>
    <col min="5379" max="5379" width="95.5703125" style="242" customWidth="1"/>
    <col min="5380" max="5380" width="15.28515625" style="242" customWidth="1"/>
    <col min="5381" max="5381" width="2.7109375" style="242" customWidth="1"/>
    <col min="5382" max="5382" width="1.7109375" style="242" customWidth="1"/>
    <col min="5383" max="5632" width="15.7109375" style="242"/>
    <col min="5633" max="5633" width="3.42578125" style="242" customWidth="1"/>
    <col min="5634" max="5634" width="18.5703125" style="242" customWidth="1"/>
    <col min="5635" max="5635" width="95.5703125" style="242" customWidth="1"/>
    <col min="5636" max="5636" width="15.28515625" style="242" customWidth="1"/>
    <col min="5637" max="5637" width="2.7109375" style="242" customWidth="1"/>
    <col min="5638" max="5638" width="1.7109375" style="242" customWidth="1"/>
    <col min="5639" max="5888" width="15.7109375" style="242"/>
    <col min="5889" max="5889" width="3.42578125" style="242" customWidth="1"/>
    <col min="5890" max="5890" width="18.5703125" style="242" customWidth="1"/>
    <col min="5891" max="5891" width="95.5703125" style="242" customWidth="1"/>
    <col min="5892" max="5892" width="15.28515625" style="242" customWidth="1"/>
    <col min="5893" max="5893" width="2.7109375" style="242" customWidth="1"/>
    <col min="5894" max="5894" width="1.7109375" style="242" customWidth="1"/>
    <col min="5895" max="6144" width="15.7109375" style="242"/>
    <col min="6145" max="6145" width="3.42578125" style="242" customWidth="1"/>
    <col min="6146" max="6146" width="18.5703125" style="242" customWidth="1"/>
    <col min="6147" max="6147" width="95.5703125" style="242" customWidth="1"/>
    <col min="6148" max="6148" width="15.28515625" style="242" customWidth="1"/>
    <col min="6149" max="6149" width="2.7109375" style="242" customWidth="1"/>
    <col min="6150" max="6150" width="1.7109375" style="242" customWidth="1"/>
    <col min="6151" max="6400" width="15.7109375" style="242"/>
    <col min="6401" max="6401" width="3.42578125" style="242" customWidth="1"/>
    <col min="6402" max="6402" width="18.5703125" style="242" customWidth="1"/>
    <col min="6403" max="6403" width="95.5703125" style="242" customWidth="1"/>
    <col min="6404" max="6404" width="15.28515625" style="242" customWidth="1"/>
    <col min="6405" max="6405" width="2.7109375" style="242" customWidth="1"/>
    <col min="6406" max="6406" width="1.7109375" style="242" customWidth="1"/>
    <col min="6407" max="6656" width="15.7109375" style="242"/>
    <col min="6657" max="6657" width="3.42578125" style="242" customWidth="1"/>
    <col min="6658" max="6658" width="18.5703125" style="242" customWidth="1"/>
    <col min="6659" max="6659" width="95.5703125" style="242" customWidth="1"/>
    <col min="6660" max="6660" width="15.28515625" style="242" customWidth="1"/>
    <col min="6661" max="6661" width="2.7109375" style="242" customWidth="1"/>
    <col min="6662" max="6662" width="1.7109375" style="242" customWidth="1"/>
    <col min="6663" max="6912" width="15.7109375" style="242"/>
    <col min="6913" max="6913" width="3.42578125" style="242" customWidth="1"/>
    <col min="6914" max="6914" width="18.5703125" style="242" customWidth="1"/>
    <col min="6915" max="6915" width="95.5703125" style="242" customWidth="1"/>
    <col min="6916" max="6916" width="15.28515625" style="242" customWidth="1"/>
    <col min="6917" max="6917" width="2.7109375" style="242" customWidth="1"/>
    <col min="6918" max="6918" width="1.7109375" style="242" customWidth="1"/>
    <col min="6919" max="7168" width="15.7109375" style="242"/>
    <col min="7169" max="7169" width="3.42578125" style="242" customWidth="1"/>
    <col min="7170" max="7170" width="18.5703125" style="242" customWidth="1"/>
    <col min="7171" max="7171" width="95.5703125" style="242" customWidth="1"/>
    <col min="7172" max="7172" width="15.28515625" style="242" customWidth="1"/>
    <col min="7173" max="7173" width="2.7109375" style="242" customWidth="1"/>
    <col min="7174" max="7174" width="1.7109375" style="242" customWidth="1"/>
    <col min="7175" max="7424" width="15.7109375" style="242"/>
    <col min="7425" max="7425" width="3.42578125" style="242" customWidth="1"/>
    <col min="7426" max="7426" width="18.5703125" style="242" customWidth="1"/>
    <col min="7427" max="7427" width="95.5703125" style="242" customWidth="1"/>
    <col min="7428" max="7428" width="15.28515625" style="242" customWidth="1"/>
    <col min="7429" max="7429" width="2.7109375" style="242" customWidth="1"/>
    <col min="7430" max="7430" width="1.7109375" style="242" customWidth="1"/>
    <col min="7431" max="7680" width="15.7109375" style="242"/>
    <col min="7681" max="7681" width="3.42578125" style="242" customWidth="1"/>
    <col min="7682" max="7682" width="18.5703125" style="242" customWidth="1"/>
    <col min="7683" max="7683" width="95.5703125" style="242" customWidth="1"/>
    <col min="7684" max="7684" width="15.28515625" style="242" customWidth="1"/>
    <col min="7685" max="7685" width="2.7109375" style="242" customWidth="1"/>
    <col min="7686" max="7686" width="1.7109375" style="242" customWidth="1"/>
    <col min="7687" max="7936" width="15.7109375" style="242"/>
    <col min="7937" max="7937" width="3.42578125" style="242" customWidth="1"/>
    <col min="7938" max="7938" width="18.5703125" style="242" customWidth="1"/>
    <col min="7939" max="7939" width="95.5703125" style="242" customWidth="1"/>
    <col min="7940" max="7940" width="15.28515625" style="242" customWidth="1"/>
    <col min="7941" max="7941" width="2.7109375" style="242" customWidth="1"/>
    <col min="7942" max="7942" width="1.7109375" style="242" customWidth="1"/>
    <col min="7943" max="8192" width="15.7109375" style="242"/>
    <col min="8193" max="8193" width="3.42578125" style="242" customWidth="1"/>
    <col min="8194" max="8194" width="18.5703125" style="242" customWidth="1"/>
    <col min="8195" max="8195" width="95.5703125" style="242" customWidth="1"/>
    <col min="8196" max="8196" width="15.28515625" style="242" customWidth="1"/>
    <col min="8197" max="8197" width="2.7109375" style="242" customWidth="1"/>
    <col min="8198" max="8198" width="1.7109375" style="242" customWidth="1"/>
    <col min="8199" max="8448" width="15.7109375" style="242"/>
    <col min="8449" max="8449" width="3.42578125" style="242" customWidth="1"/>
    <col min="8450" max="8450" width="18.5703125" style="242" customWidth="1"/>
    <col min="8451" max="8451" width="95.5703125" style="242" customWidth="1"/>
    <col min="8452" max="8452" width="15.28515625" style="242" customWidth="1"/>
    <col min="8453" max="8453" width="2.7109375" style="242" customWidth="1"/>
    <col min="8454" max="8454" width="1.7109375" style="242" customWidth="1"/>
    <col min="8455" max="8704" width="15.7109375" style="242"/>
    <col min="8705" max="8705" width="3.42578125" style="242" customWidth="1"/>
    <col min="8706" max="8706" width="18.5703125" style="242" customWidth="1"/>
    <col min="8707" max="8707" width="95.5703125" style="242" customWidth="1"/>
    <col min="8708" max="8708" width="15.28515625" style="242" customWidth="1"/>
    <col min="8709" max="8709" width="2.7109375" style="242" customWidth="1"/>
    <col min="8710" max="8710" width="1.7109375" style="242" customWidth="1"/>
    <col min="8711" max="8960" width="15.7109375" style="242"/>
    <col min="8961" max="8961" width="3.42578125" style="242" customWidth="1"/>
    <col min="8962" max="8962" width="18.5703125" style="242" customWidth="1"/>
    <col min="8963" max="8963" width="95.5703125" style="242" customWidth="1"/>
    <col min="8964" max="8964" width="15.28515625" style="242" customWidth="1"/>
    <col min="8965" max="8965" width="2.7109375" style="242" customWidth="1"/>
    <col min="8966" max="8966" width="1.7109375" style="242" customWidth="1"/>
    <col min="8967" max="9216" width="15.7109375" style="242"/>
    <col min="9217" max="9217" width="3.42578125" style="242" customWidth="1"/>
    <col min="9218" max="9218" width="18.5703125" style="242" customWidth="1"/>
    <col min="9219" max="9219" width="95.5703125" style="242" customWidth="1"/>
    <col min="9220" max="9220" width="15.28515625" style="242" customWidth="1"/>
    <col min="9221" max="9221" width="2.7109375" style="242" customWidth="1"/>
    <col min="9222" max="9222" width="1.7109375" style="242" customWidth="1"/>
    <col min="9223" max="9472" width="15.7109375" style="242"/>
    <col min="9473" max="9473" width="3.42578125" style="242" customWidth="1"/>
    <col min="9474" max="9474" width="18.5703125" style="242" customWidth="1"/>
    <col min="9475" max="9475" width="95.5703125" style="242" customWidth="1"/>
    <col min="9476" max="9476" width="15.28515625" style="242" customWidth="1"/>
    <col min="9477" max="9477" width="2.7109375" style="242" customWidth="1"/>
    <col min="9478" max="9478" width="1.7109375" style="242" customWidth="1"/>
    <col min="9479" max="9728" width="15.7109375" style="242"/>
    <col min="9729" max="9729" width="3.42578125" style="242" customWidth="1"/>
    <col min="9730" max="9730" width="18.5703125" style="242" customWidth="1"/>
    <col min="9731" max="9731" width="95.5703125" style="242" customWidth="1"/>
    <col min="9732" max="9732" width="15.28515625" style="242" customWidth="1"/>
    <col min="9733" max="9733" width="2.7109375" style="242" customWidth="1"/>
    <col min="9734" max="9734" width="1.7109375" style="242" customWidth="1"/>
    <col min="9735" max="9984" width="15.7109375" style="242"/>
    <col min="9985" max="9985" width="3.42578125" style="242" customWidth="1"/>
    <col min="9986" max="9986" width="18.5703125" style="242" customWidth="1"/>
    <col min="9987" max="9987" width="95.5703125" style="242" customWidth="1"/>
    <col min="9988" max="9988" width="15.28515625" style="242" customWidth="1"/>
    <col min="9989" max="9989" width="2.7109375" style="242" customWidth="1"/>
    <col min="9990" max="9990" width="1.7109375" style="242" customWidth="1"/>
    <col min="9991" max="10240" width="15.7109375" style="242"/>
    <col min="10241" max="10241" width="3.42578125" style="242" customWidth="1"/>
    <col min="10242" max="10242" width="18.5703125" style="242" customWidth="1"/>
    <col min="10243" max="10243" width="95.5703125" style="242" customWidth="1"/>
    <col min="10244" max="10244" width="15.28515625" style="242" customWidth="1"/>
    <col min="10245" max="10245" width="2.7109375" style="242" customWidth="1"/>
    <col min="10246" max="10246" width="1.7109375" style="242" customWidth="1"/>
    <col min="10247" max="10496" width="15.7109375" style="242"/>
    <col min="10497" max="10497" width="3.42578125" style="242" customWidth="1"/>
    <col min="10498" max="10498" width="18.5703125" style="242" customWidth="1"/>
    <col min="10499" max="10499" width="95.5703125" style="242" customWidth="1"/>
    <col min="10500" max="10500" width="15.28515625" style="242" customWidth="1"/>
    <col min="10501" max="10501" width="2.7109375" style="242" customWidth="1"/>
    <col min="10502" max="10502" width="1.7109375" style="242" customWidth="1"/>
    <col min="10503" max="10752" width="15.7109375" style="242"/>
    <col min="10753" max="10753" width="3.42578125" style="242" customWidth="1"/>
    <col min="10754" max="10754" width="18.5703125" style="242" customWidth="1"/>
    <col min="10755" max="10755" width="95.5703125" style="242" customWidth="1"/>
    <col min="10756" max="10756" width="15.28515625" style="242" customWidth="1"/>
    <col min="10757" max="10757" width="2.7109375" style="242" customWidth="1"/>
    <col min="10758" max="10758" width="1.7109375" style="242" customWidth="1"/>
    <col min="10759" max="11008" width="15.7109375" style="242"/>
    <col min="11009" max="11009" width="3.42578125" style="242" customWidth="1"/>
    <col min="11010" max="11010" width="18.5703125" style="242" customWidth="1"/>
    <col min="11011" max="11011" width="95.5703125" style="242" customWidth="1"/>
    <col min="11012" max="11012" width="15.28515625" style="242" customWidth="1"/>
    <col min="11013" max="11013" width="2.7109375" style="242" customWidth="1"/>
    <col min="11014" max="11014" width="1.7109375" style="242" customWidth="1"/>
    <col min="11015" max="11264" width="15.7109375" style="242"/>
    <col min="11265" max="11265" width="3.42578125" style="242" customWidth="1"/>
    <col min="11266" max="11266" width="18.5703125" style="242" customWidth="1"/>
    <col min="11267" max="11267" width="95.5703125" style="242" customWidth="1"/>
    <col min="11268" max="11268" width="15.28515625" style="242" customWidth="1"/>
    <col min="11269" max="11269" width="2.7109375" style="242" customWidth="1"/>
    <col min="11270" max="11270" width="1.7109375" style="242" customWidth="1"/>
    <col min="11271" max="11520" width="15.7109375" style="242"/>
    <col min="11521" max="11521" width="3.42578125" style="242" customWidth="1"/>
    <col min="11522" max="11522" width="18.5703125" style="242" customWidth="1"/>
    <col min="11523" max="11523" width="95.5703125" style="242" customWidth="1"/>
    <col min="11524" max="11524" width="15.28515625" style="242" customWidth="1"/>
    <col min="11525" max="11525" width="2.7109375" style="242" customWidth="1"/>
    <col min="11526" max="11526" width="1.7109375" style="242" customWidth="1"/>
    <col min="11527" max="11776" width="15.7109375" style="242"/>
    <col min="11777" max="11777" width="3.42578125" style="242" customWidth="1"/>
    <col min="11778" max="11778" width="18.5703125" style="242" customWidth="1"/>
    <col min="11779" max="11779" width="95.5703125" style="242" customWidth="1"/>
    <col min="11780" max="11780" width="15.28515625" style="242" customWidth="1"/>
    <col min="11781" max="11781" width="2.7109375" style="242" customWidth="1"/>
    <col min="11782" max="11782" width="1.7109375" style="242" customWidth="1"/>
    <col min="11783" max="12032" width="15.7109375" style="242"/>
    <col min="12033" max="12033" width="3.42578125" style="242" customWidth="1"/>
    <col min="12034" max="12034" width="18.5703125" style="242" customWidth="1"/>
    <col min="12035" max="12035" width="95.5703125" style="242" customWidth="1"/>
    <col min="12036" max="12036" width="15.28515625" style="242" customWidth="1"/>
    <col min="12037" max="12037" width="2.7109375" style="242" customWidth="1"/>
    <col min="12038" max="12038" width="1.7109375" style="242" customWidth="1"/>
    <col min="12039" max="12288" width="15.7109375" style="242"/>
    <col min="12289" max="12289" width="3.42578125" style="242" customWidth="1"/>
    <col min="12290" max="12290" width="18.5703125" style="242" customWidth="1"/>
    <col min="12291" max="12291" width="95.5703125" style="242" customWidth="1"/>
    <col min="12292" max="12292" width="15.28515625" style="242" customWidth="1"/>
    <col min="12293" max="12293" width="2.7109375" style="242" customWidth="1"/>
    <col min="12294" max="12294" width="1.7109375" style="242" customWidth="1"/>
    <col min="12295" max="12544" width="15.7109375" style="242"/>
    <col min="12545" max="12545" width="3.42578125" style="242" customWidth="1"/>
    <col min="12546" max="12546" width="18.5703125" style="242" customWidth="1"/>
    <col min="12547" max="12547" width="95.5703125" style="242" customWidth="1"/>
    <col min="12548" max="12548" width="15.28515625" style="242" customWidth="1"/>
    <col min="12549" max="12549" width="2.7109375" style="242" customWidth="1"/>
    <col min="12550" max="12550" width="1.7109375" style="242" customWidth="1"/>
    <col min="12551" max="12800" width="15.7109375" style="242"/>
    <col min="12801" max="12801" width="3.42578125" style="242" customWidth="1"/>
    <col min="12802" max="12802" width="18.5703125" style="242" customWidth="1"/>
    <col min="12803" max="12803" width="95.5703125" style="242" customWidth="1"/>
    <col min="12804" max="12804" width="15.28515625" style="242" customWidth="1"/>
    <col min="12805" max="12805" width="2.7109375" style="242" customWidth="1"/>
    <col min="12806" max="12806" width="1.7109375" style="242" customWidth="1"/>
    <col min="12807" max="13056" width="15.7109375" style="242"/>
    <col min="13057" max="13057" width="3.42578125" style="242" customWidth="1"/>
    <col min="13058" max="13058" width="18.5703125" style="242" customWidth="1"/>
    <col min="13059" max="13059" width="95.5703125" style="242" customWidth="1"/>
    <col min="13060" max="13060" width="15.28515625" style="242" customWidth="1"/>
    <col min="13061" max="13061" width="2.7109375" style="242" customWidth="1"/>
    <col min="13062" max="13062" width="1.7109375" style="242" customWidth="1"/>
    <col min="13063" max="13312" width="15.7109375" style="242"/>
    <col min="13313" max="13313" width="3.42578125" style="242" customWidth="1"/>
    <col min="13314" max="13314" width="18.5703125" style="242" customWidth="1"/>
    <col min="13315" max="13315" width="95.5703125" style="242" customWidth="1"/>
    <col min="13316" max="13316" width="15.28515625" style="242" customWidth="1"/>
    <col min="13317" max="13317" width="2.7109375" style="242" customWidth="1"/>
    <col min="13318" max="13318" width="1.7109375" style="242" customWidth="1"/>
    <col min="13319" max="13568" width="15.7109375" style="242"/>
    <col min="13569" max="13569" width="3.42578125" style="242" customWidth="1"/>
    <col min="13570" max="13570" width="18.5703125" style="242" customWidth="1"/>
    <col min="13571" max="13571" width="95.5703125" style="242" customWidth="1"/>
    <col min="13572" max="13572" width="15.28515625" style="242" customWidth="1"/>
    <col min="13573" max="13573" width="2.7109375" style="242" customWidth="1"/>
    <col min="13574" max="13574" width="1.7109375" style="242" customWidth="1"/>
    <col min="13575" max="13824" width="15.7109375" style="242"/>
    <col min="13825" max="13825" width="3.42578125" style="242" customWidth="1"/>
    <col min="13826" max="13826" width="18.5703125" style="242" customWidth="1"/>
    <col min="13827" max="13827" width="95.5703125" style="242" customWidth="1"/>
    <col min="13828" max="13828" width="15.28515625" style="242" customWidth="1"/>
    <col min="13829" max="13829" width="2.7109375" style="242" customWidth="1"/>
    <col min="13830" max="13830" width="1.7109375" style="242" customWidth="1"/>
    <col min="13831" max="14080" width="15.7109375" style="242"/>
    <col min="14081" max="14081" width="3.42578125" style="242" customWidth="1"/>
    <col min="14082" max="14082" width="18.5703125" style="242" customWidth="1"/>
    <col min="14083" max="14083" width="95.5703125" style="242" customWidth="1"/>
    <col min="14084" max="14084" width="15.28515625" style="242" customWidth="1"/>
    <col min="14085" max="14085" width="2.7109375" style="242" customWidth="1"/>
    <col min="14086" max="14086" width="1.7109375" style="242" customWidth="1"/>
    <col min="14087" max="14336" width="15.7109375" style="242"/>
    <col min="14337" max="14337" width="3.42578125" style="242" customWidth="1"/>
    <col min="14338" max="14338" width="18.5703125" style="242" customWidth="1"/>
    <col min="14339" max="14339" width="95.5703125" style="242" customWidth="1"/>
    <col min="14340" max="14340" width="15.28515625" style="242" customWidth="1"/>
    <col min="14341" max="14341" width="2.7109375" style="242" customWidth="1"/>
    <col min="14342" max="14342" width="1.7109375" style="242" customWidth="1"/>
    <col min="14343" max="14592" width="15.7109375" style="242"/>
    <col min="14593" max="14593" width="3.42578125" style="242" customWidth="1"/>
    <col min="14594" max="14594" width="18.5703125" style="242" customWidth="1"/>
    <col min="14595" max="14595" width="95.5703125" style="242" customWidth="1"/>
    <col min="14596" max="14596" width="15.28515625" style="242" customWidth="1"/>
    <col min="14597" max="14597" width="2.7109375" style="242" customWidth="1"/>
    <col min="14598" max="14598" width="1.7109375" style="242" customWidth="1"/>
    <col min="14599" max="14848" width="15.7109375" style="242"/>
    <col min="14849" max="14849" width="3.42578125" style="242" customWidth="1"/>
    <col min="14850" max="14850" width="18.5703125" style="242" customWidth="1"/>
    <col min="14851" max="14851" width="95.5703125" style="242" customWidth="1"/>
    <col min="14852" max="14852" width="15.28515625" style="242" customWidth="1"/>
    <col min="14853" max="14853" width="2.7109375" style="242" customWidth="1"/>
    <col min="14854" max="14854" width="1.7109375" style="242" customWidth="1"/>
    <col min="14855" max="15104" width="15.7109375" style="242"/>
    <col min="15105" max="15105" width="3.42578125" style="242" customWidth="1"/>
    <col min="15106" max="15106" width="18.5703125" style="242" customWidth="1"/>
    <col min="15107" max="15107" width="95.5703125" style="242" customWidth="1"/>
    <col min="15108" max="15108" width="15.28515625" style="242" customWidth="1"/>
    <col min="15109" max="15109" width="2.7109375" style="242" customWidth="1"/>
    <col min="15110" max="15110" width="1.7109375" style="242" customWidth="1"/>
    <col min="15111" max="15360" width="15.7109375" style="242"/>
    <col min="15361" max="15361" width="3.42578125" style="242" customWidth="1"/>
    <col min="15362" max="15362" width="18.5703125" style="242" customWidth="1"/>
    <col min="15363" max="15363" width="95.5703125" style="242" customWidth="1"/>
    <col min="15364" max="15364" width="15.28515625" style="242" customWidth="1"/>
    <col min="15365" max="15365" width="2.7109375" style="242" customWidth="1"/>
    <col min="15366" max="15366" width="1.7109375" style="242" customWidth="1"/>
    <col min="15367" max="15616" width="15.7109375" style="242"/>
    <col min="15617" max="15617" width="3.42578125" style="242" customWidth="1"/>
    <col min="15618" max="15618" width="18.5703125" style="242" customWidth="1"/>
    <col min="15619" max="15619" width="95.5703125" style="242" customWidth="1"/>
    <col min="15620" max="15620" width="15.28515625" style="242" customWidth="1"/>
    <col min="15621" max="15621" width="2.7109375" style="242" customWidth="1"/>
    <col min="15622" max="15622" width="1.7109375" style="242" customWidth="1"/>
    <col min="15623" max="15872" width="15.7109375" style="242"/>
    <col min="15873" max="15873" width="3.42578125" style="242" customWidth="1"/>
    <col min="15874" max="15874" width="18.5703125" style="242" customWidth="1"/>
    <col min="15875" max="15875" width="95.5703125" style="242" customWidth="1"/>
    <col min="15876" max="15876" width="15.28515625" style="242" customWidth="1"/>
    <col min="15877" max="15877" width="2.7109375" style="242" customWidth="1"/>
    <col min="15878" max="15878" width="1.7109375" style="242" customWidth="1"/>
    <col min="15879" max="16128" width="15.7109375" style="242"/>
    <col min="16129" max="16129" width="3.42578125" style="242" customWidth="1"/>
    <col min="16130" max="16130" width="18.5703125" style="242" customWidth="1"/>
    <col min="16131" max="16131" width="95.5703125" style="242" customWidth="1"/>
    <col min="16132" max="16132" width="15.28515625" style="242" customWidth="1"/>
    <col min="16133" max="16133" width="2.7109375" style="242" customWidth="1"/>
    <col min="16134" max="16134" width="1.7109375" style="242" customWidth="1"/>
    <col min="16135" max="16384" width="15.7109375" style="242"/>
  </cols>
  <sheetData>
    <row r="1" spans="2:4" ht="12" customHeight="1" x14ac:dyDescent="0.25"/>
    <row r="2" spans="2:4" ht="12" customHeight="1" x14ac:dyDescent="0.25"/>
    <row r="3" spans="2:4" ht="12" customHeight="1" x14ac:dyDescent="0.25"/>
    <row r="4" spans="2:4" ht="15.75" customHeight="1" x14ac:dyDescent="0.25">
      <c r="B4" s="243"/>
      <c r="C4" s="244"/>
    </row>
    <row r="5" spans="2:4" ht="191.25" customHeight="1" x14ac:dyDescent="0.5">
      <c r="B5" s="245"/>
      <c r="C5" s="496" t="s">
        <v>3171</v>
      </c>
      <c r="D5" s="496"/>
    </row>
    <row r="6" spans="2:4" ht="191.25" customHeight="1" x14ac:dyDescent="0.25">
      <c r="B6" s="245"/>
      <c r="C6" s="246" t="s">
        <v>3538</v>
      </c>
      <c r="D6" s="247"/>
    </row>
    <row r="7" spans="2:4" ht="124.5" customHeight="1" x14ac:dyDescent="0.25">
      <c r="C7" s="248"/>
    </row>
    <row r="8" spans="2:4" ht="27.75" customHeight="1" x14ac:dyDescent="0.25">
      <c r="B8" s="249"/>
      <c r="C8" s="250"/>
    </row>
    <row r="9" spans="2:4" ht="27.75" customHeight="1" x14ac:dyDescent="0.25">
      <c r="C9" s="250"/>
    </row>
    <row r="37" ht="2.25" customHeight="1" x14ac:dyDescent="0.25"/>
  </sheetData>
  <mergeCells count="1">
    <mergeCell ref="C5:D5"/>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B9F73-7A57-411E-B9EB-2BF3EC9CBD00}">
  <sheetPr codeName="Sheet23">
    <tabColor rgb="FF243386"/>
    <pageSetUpPr fitToPage="1"/>
  </sheetPr>
  <dimension ref="A1:E57"/>
  <sheetViews>
    <sheetView view="pageBreakPreview" zoomScale="85" zoomScaleNormal="85" zoomScaleSheetLayoutView="85" workbookViewId="0">
      <selection activeCell="D43" sqref="D43"/>
    </sheetView>
  </sheetViews>
  <sheetFormatPr defaultColWidth="15.7109375" defaultRowHeight="15.75" x14ac:dyDescent="0.25"/>
  <cols>
    <col min="1" max="1" width="3.42578125" style="242" customWidth="1"/>
    <col min="2" max="2" width="33.5703125" style="255" bestFit="1" customWidth="1"/>
    <col min="3" max="3" width="1.5703125" style="256" customWidth="1"/>
    <col min="4" max="4" width="71" style="255" customWidth="1"/>
    <col min="5" max="6" width="23.5703125" style="255" customWidth="1"/>
    <col min="7" max="7" width="1.7109375" style="255" customWidth="1"/>
    <col min="8" max="8" width="15.7109375" style="255"/>
    <col min="9" max="9" width="6.28515625" style="255" customWidth="1"/>
    <col min="10" max="16384" width="15.7109375" style="255"/>
  </cols>
  <sheetData>
    <row r="1" spans="1:4" s="242" customFormat="1" ht="12" customHeight="1" x14ac:dyDescent="0.25">
      <c r="C1" s="251"/>
    </row>
    <row r="2" spans="1:4" s="242" customFormat="1" ht="12" customHeight="1" x14ac:dyDescent="0.25">
      <c r="C2" s="251"/>
    </row>
    <row r="3" spans="1:4" s="242" customFormat="1" ht="12" customHeight="1" x14ac:dyDescent="0.25">
      <c r="C3" s="251"/>
    </row>
    <row r="4" spans="1:4" s="242" customFormat="1" ht="15.75" customHeight="1" x14ac:dyDescent="0.25">
      <c r="C4" s="251"/>
    </row>
    <row r="5" spans="1:4" s="242" customFormat="1" ht="24" customHeight="1" x14ac:dyDescent="0.4">
      <c r="B5" s="497" t="s">
        <v>3172</v>
      </c>
      <c r="C5" s="497"/>
      <c r="D5" s="497"/>
    </row>
    <row r="6" spans="1:4" s="242" customFormat="1" ht="6" customHeight="1" x14ac:dyDescent="0.25">
      <c r="C6" s="251"/>
    </row>
    <row r="7" spans="1:4" s="242" customFormat="1" ht="15.75" customHeight="1" x14ac:dyDescent="0.25">
      <c r="B7" s="252" t="s">
        <v>3173</v>
      </c>
      <c r="C7" s="253"/>
      <c r="D7" s="254" t="s">
        <v>3537</v>
      </c>
    </row>
    <row r="8" spans="1:4" ht="11.25" customHeight="1" x14ac:dyDescent="0.25">
      <c r="A8" s="255"/>
    </row>
    <row r="10" spans="1:4" x14ac:dyDescent="0.25">
      <c r="A10" s="255"/>
      <c r="B10" s="257" t="s">
        <v>3174</v>
      </c>
    </row>
    <row r="11" spans="1:4" x14ac:dyDescent="0.25">
      <c r="A11" s="255"/>
      <c r="B11" s="256" t="s">
        <v>3175</v>
      </c>
      <c r="D11" s="256"/>
    </row>
    <row r="12" spans="1:4" x14ac:dyDescent="0.25">
      <c r="A12" s="255"/>
      <c r="B12" s="258" t="s">
        <v>3176</v>
      </c>
      <c r="D12" s="259" t="s">
        <v>3175</v>
      </c>
    </row>
    <row r="13" spans="1:4" x14ac:dyDescent="0.25">
      <c r="A13" s="255"/>
      <c r="B13" s="258"/>
    </row>
    <row r="14" spans="1:4" x14ac:dyDescent="0.25">
      <c r="A14" s="255"/>
      <c r="B14" s="256" t="s">
        <v>3177</v>
      </c>
    </row>
    <row r="15" spans="1:4" x14ac:dyDescent="0.25">
      <c r="A15" s="255"/>
      <c r="B15" s="258" t="s">
        <v>3178</v>
      </c>
      <c r="D15" s="259" t="s">
        <v>3179</v>
      </c>
    </row>
    <row r="16" spans="1:4" x14ac:dyDescent="0.25">
      <c r="A16" s="255"/>
      <c r="B16" s="258" t="s">
        <v>3180</v>
      </c>
      <c r="D16" s="259" t="s">
        <v>3181</v>
      </c>
    </row>
    <row r="17" spans="2:4" s="255" customFormat="1" x14ac:dyDescent="0.25">
      <c r="B17" s="258" t="s">
        <v>3182</v>
      </c>
      <c r="C17" s="256"/>
      <c r="D17" s="259" t="s">
        <v>3183</v>
      </c>
    </row>
    <row r="18" spans="2:4" s="255" customFormat="1" x14ac:dyDescent="0.25">
      <c r="B18" s="258" t="s">
        <v>3184</v>
      </c>
      <c r="C18" s="256"/>
      <c r="D18" s="259" t="s">
        <v>3185</v>
      </c>
    </row>
    <row r="19" spans="2:4" s="255" customFormat="1" x14ac:dyDescent="0.25">
      <c r="B19" s="258" t="s">
        <v>3186</v>
      </c>
      <c r="C19" s="256"/>
      <c r="D19" s="259" t="s">
        <v>3187</v>
      </c>
    </row>
    <row r="20" spans="2:4" s="255" customFormat="1" x14ac:dyDescent="0.25">
      <c r="B20" s="258" t="s">
        <v>3188</v>
      </c>
      <c r="C20" s="256"/>
      <c r="D20" s="259" t="s">
        <v>3189</v>
      </c>
    </row>
    <row r="21" spans="2:4" s="255" customFormat="1" x14ac:dyDescent="0.25">
      <c r="B21" s="258"/>
      <c r="C21" s="256"/>
    </row>
    <row r="22" spans="2:4" s="255" customFormat="1" x14ac:dyDescent="0.25">
      <c r="B22" s="258" t="s">
        <v>3190</v>
      </c>
      <c r="C22" s="256"/>
      <c r="D22" s="259" t="s">
        <v>3191</v>
      </c>
    </row>
    <row r="23" spans="2:4" s="255" customFormat="1" x14ac:dyDescent="0.25">
      <c r="B23" s="258" t="s">
        <v>3192</v>
      </c>
      <c r="C23" s="256"/>
      <c r="D23" s="259" t="s">
        <v>3193</v>
      </c>
    </row>
    <row r="24" spans="2:4" s="255" customFormat="1" x14ac:dyDescent="0.25">
      <c r="B24" s="258" t="s">
        <v>3194</v>
      </c>
      <c r="C24" s="256"/>
      <c r="D24" s="259" t="s">
        <v>3195</v>
      </c>
    </row>
    <row r="25" spans="2:4" s="255" customFormat="1" x14ac:dyDescent="0.25">
      <c r="B25" s="258" t="s">
        <v>3196</v>
      </c>
      <c r="C25" s="256"/>
      <c r="D25" s="259" t="s">
        <v>3197</v>
      </c>
    </row>
    <row r="26" spans="2:4" s="255" customFormat="1" x14ac:dyDescent="0.25">
      <c r="B26" s="258" t="s">
        <v>3198</v>
      </c>
      <c r="C26" s="256"/>
      <c r="D26" s="259" t="s">
        <v>3199</v>
      </c>
    </row>
    <row r="27" spans="2:4" s="255" customFormat="1" x14ac:dyDescent="0.25">
      <c r="B27" s="258" t="s">
        <v>3200</v>
      </c>
      <c r="C27" s="256"/>
      <c r="D27" s="259" t="s">
        <v>3201</v>
      </c>
    </row>
    <row r="28" spans="2:4" s="255" customFormat="1" x14ac:dyDescent="0.25">
      <c r="B28" s="258" t="s">
        <v>3202</v>
      </c>
      <c r="C28" s="256"/>
      <c r="D28" s="259" t="s">
        <v>3203</v>
      </c>
    </row>
    <row r="29" spans="2:4" s="255" customFormat="1" x14ac:dyDescent="0.25">
      <c r="B29" s="258" t="s">
        <v>3204</v>
      </c>
      <c r="C29" s="256"/>
      <c r="D29" s="259" t="s">
        <v>3205</v>
      </c>
    </row>
    <row r="30" spans="2:4" s="255" customFormat="1" x14ac:dyDescent="0.25">
      <c r="B30" s="258" t="s">
        <v>3206</v>
      </c>
      <c r="C30" s="256"/>
      <c r="D30" s="259" t="s">
        <v>3207</v>
      </c>
    </row>
    <row r="31" spans="2:4" s="255" customFormat="1" x14ac:dyDescent="0.25">
      <c r="B31" s="258" t="s">
        <v>3208</v>
      </c>
      <c r="C31" s="256"/>
      <c r="D31" s="259" t="s">
        <v>3209</v>
      </c>
    </row>
    <row r="32" spans="2:4" s="255" customFormat="1" x14ac:dyDescent="0.25">
      <c r="B32" s="258" t="s">
        <v>3210</v>
      </c>
      <c r="C32" s="256"/>
      <c r="D32" s="259" t="s">
        <v>3211</v>
      </c>
    </row>
    <row r="33" spans="2:5" s="255" customFormat="1" x14ac:dyDescent="0.25">
      <c r="B33" s="258" t="s">
        <v>3212</v>
      </c>
      <c r="C33" s="256"/>
      <c r="D33" s="259" t="s">
        <v>3213</v>
      </c>
    </row>
    <row r="34" spans="2:5" s="255" customFormat="1" x14ac:dyDescent="0.25">
      <c r="B34" s="258" t="s">
        <v>3214</v>
      </c>
      <c r="C34" s="256"/>
      <c r="D34" s="259" t="s">
        <v>3215</v>
      </c>
    </row>
    <row r="35" spans="2:5" s="255" customFormat="1" x14ac:dyDescent="0.25">
      <c r="B35" s="258" t="s">
        <v>3216</v>
      </c>
      <c r="C35" s="256"/>
      <c r="D35" s="259" t="s">
        <v>3217</v>
      </c>
    </row>
    <row r="36" spans="2:5" s="255" customFormat="1" x14ac:dyDescent="0.25">
      <c r="B36" s="258" t="s">
        <v>3218</v>
      </c>
      <c r="C36" s="256"/>
      <c r="D36" s="259" t="s">
        <v>3219</v>
      </c>
    </row>
    <row r="37" spans="2:5" s="255" customFormat="1" x14ac:dyDescent="0.25">
      <c r="B37" s="258" t="s">
        <v>3220</v>
      </c>
      <c r="C37" s="256"/>
      <c r="D37" s="259" t="s">
        <v>3221</v>
      </c>
    </row>
    <row r="38" spans="2:5" s="255" customFormat="1" x14ac:dyDescent="0.25">
      <c r="B38" s="258" t="s">
        <v>3222</v>
      </c>
      <c r="C38" s="256"/>
      <c r="D38" s="259" t="s">
        <v>3223</v>
      </c>
    </row>
    <row r="39" spans="2:5" s="255" customFormat="1" x14ac:dyDescent="0.25">
      <c r="B39" s="258" t="s">
        <v>3224</v>
      </c>
      <c r="C39" s="256"/>
      <c r="D39" s="259" t="s">
        <v>3225</v>
      </c>
    </row>
    <row r="40" spans="2:5" s="255" customFormat="1" x14ac:dyDescent="0.25">
      <c r="B40" s="258"/>
      <c r="C40" s="256"/>
      <c r="D40" s="259"/>
    </row>
    <row r="41" spans="2:5" s="255" customFormat="1" x14ac:dyDescent="0.25">
      <c r="B41" s="258"/>
      <c r="C41" s="256"/>
      <c r="D41" s="260"/>
    </row>
    <row r="42" spans="2:5" s="255" customFormat="1" x14ac:dyDescent="0.25">
      <c r="B42" s="258"/>
      <c r="C42" s="256"/>
      <c r="D42" s="259"/>
    </row>
    <row r="43" spans="2:5" s="255" customFormat="1" ht="17.25" x14ac:dyDescent="0.3">
      <c r="B43" s="257" t="s">
        <v>3226</v>
      </c>
      <c r="C43" s="256"/>
      <c r="D43" s="261"/>
      <c r="E43" s="256"/>
    </row>
    <row r="44" spans="2:5" s="255" customFormat="1" x14ac:dyDescent="0.25">
      <c r="B44" s="256" t="s">
        <v>3176</v>
      </c>
      <c r="C44" s="256"/>
      <c r="D44" s="262" t="s">
        <v>3175</v>
      </c>
      <c r="E44" s="256"/>
    </row>
    <row r="45" spans="2:5" s="255" customFormat="1" x14ac:dyDescent="0.25">
      <c r="B45" s="256" t="s">
        <v>3227</v>
      </c>
      <c r="C45" s="256"/>
      <c r="D45" s="262" t="s">
        <v>3228</v>
      </c>
      <c r="E45" s="256"/>
    </row>
    <row r="46" spans="2:5" s="255" customFormat="1" x14ac:dyDescent="0.25">
      <c r="B46" s="256" t="s">
        <v>3229</v>
      </c>
      <c r="C46" s="256"/>
      <c r="D46" s="262" t="s">
        <v>3230</v>
      </c>
      <c r="E46" s="256"/>
    </row>
    <row r="47" spans="2:5" s="255" customFormat="1" x14ac:dyDescent="0.25">
      <c r="B47" s="256" t="s">
        <v>3231</v>
      </c>
      <c r="C47" s="256"/>
      <c r="D47" s="262" t="s">
        <v>3232</v>
      </c>
      <c r="E47" s="256"/>
    </row>
    <row r="48" spans="2:5" s="255" customFormat="1" x14ac:dyDescent="0.25">
      <c r="B48" s="256" t="s">
        <v>3233</v>
      </c>
      <c r="C48" s="256"/>
      <c r="D48" s="262" t="s">
        <v>3234</v>
      </c>
      <c r="E48" s="256"/>
    </row>
    <row r="49" spans="2:5" s="255" customFormat="1" x14ac:dyDescent="0.25">
      <c r="B49" s="256" t="s">
        <v>3235</v>
      </c>
      <c r="C49" s="256"/>
      <c r="D49" s="262" t="s">
        <v>3236</v>
      </c>
      <c r="E49" s="256"/>
    </row>
    <row r="50" spans="2:5" s="255" customFormat="1" x14ac:dyDescent="0.25">
      <c r="B50" s="256" t="s">
        <v>3237</v>
      </c>
      <c r="C50" s="256"/>
      <c r="D50" s="262" t="s">
        <v>3238</v>
      </c>
      <c r="E50" s="256"/>
    </row>
    <row r="51" spans="2:5" s="255" customFormat="1" x14ac:dyDescent="0.25">
      <c r="C51" s="256"/>
      <c r="E51" s="256"/>
    </row>
    <row r="52" spans="2:5" s="255" customFormat="1" x14ac:dyDescent="0.25">
      <c r="C52" s="256"/>
      <c r="E52" s="256"/>
    </row>
    <row r="53" spans="2:5" s="255" customFormat="1" x14ac:dyDescent="0.25">
      <c r="B53" s="257" t="s">
        <v>3239</v>
      </c>
      <c r="C53" s="256"/>
      <c r="E53" s="256"/>
    </row>
    <row r="54" spans="2:5" s="255" customFormat="1" x14ac:dyDescent="0.25">
      <c r="B54" s="258" t="s">
        <v>3240</v>
      </c>
      <c r="C54" s="256"/>
      <c r="D54" s="259" t="s">
        <v>3241</v>
      </c>
      <c r="E54" s="256"/>
    </row>
    <row r="55" spans="2:5" s="255" customFormat="1" x14ac:dyDescent="0.25">
      <c r="B55" s="258" t="s">
        <v>3242</v>
      </c>
      <c r="C55" s="256"/>
      <c r="D55" s="259" t="s">
        <v>3241</v>
      </c>
      <c r="E55" s="256"/>
    </row>
    <row r="56" spans="2:5" s="255" customFormat="1" x14ac:dyDescent="0.25">
      <c r="B56" s="258" t="s">
        <v>3243</v>
      </c>
      <c r="C56" s="256"/>
      <c r="D56" s="259" t="s">
        <v>3244</v>
      </c>
    </row>
    <row r="57" spans="2:5" s="255" customFormat="1" x14ac:dyDescent="0.25">
      <c r="C57" s="256"/>
    </row>
  </sheetData>
  <mergeCells count="1">
    <mergeCell ref="B5:D5"/>
  </mergeCells>
  <hyperlinks>
    <hyperlink ref="D12" location="'Tabel A - General Issuer Detail'!A1" display="General Issuer Detail" xr:uid="{A1F5ADA1-68E3-46A7-A7B6-0880BF547CE4}"/>
    <hyperlink ref="D15" location="'G1-G4 - Cover pool inform.'!A1" display="General cover pool information " xr:uid="{31B0FEF3-C967-42B6-B885-ABA51E2D797A}"/>
    <hyperlink ref="D16" location="'G1-G4 - Cover pool inform.'!B25" display="Outstanding CBs" xr:uid="{7E976813-F9D9-4BCA-9154-5E9DCA0D3C01}"/>
    <hyperlink ref="D19" location="'G1-G4 - Cover pool inform.'!B61" display="Legal ALM (balance principle) adherence" xr:uid="{30F4D09C-F820-4C39-AE20-B556D4BE372D}"/>
    <hyperlink ref="D20" location="'G1-G4 - Cover pool inform.'!B70" display="Additional characteristics of ALM business model for issued CBs" xr:uid="{C8ED41AD-A05E-493D-ACEA-8548D416F0B4}"/>
    <hyperlink ref="D22" location="'Table 1-3 - Lending'!B7" display="Number of loans by property category" xr:uid="{68CCD55D-ACB8-41D3-8B75-EDB326014AE9}"/>
    <hyperlink ref="D23" location="'Table 1-3 - Lending'!B16" display="Lending by property category, DKKbn" xr:uid="{F10ABB89-821E-4B1E-B73A-446E3925BAE3}"/>
    <hyperlink ref="D24" location="'Table 1-3 - Lending'!B23" display="Lending, by loan size, DKKbn" xr:uid="{56F4AA43-4EF2-490D-A06D-3916013B738D}"/>
    <hyperlink ref="D25" location="'Table 4 - LTV'!B7" display="Lending, by-loan to-value (LTV), current property value, DKKbn" xr:uid="{B80C8008-7C65-4EA3-8E6A-B19B2DF3E91D}"/>
    <hyperlink ref="D26" location="'Table 4 - LTV'!B29" display="Lending, by-loan to-value (LTV), current property value, Per cent" xr:uid="{D6C72E2F-A8A4-47BF-8579-C8304ABE6133}"/>
    <hyperlink ref="D27" location="'Table 4 - LTV'!B51" display="Lending, by-loan to-value (LTV), current property value, DKKbn (&quot;Sidste krone&quot;)" xr:uid="{7D42FA57-C1A9-47AF-B5ED-C4A6F102307D}"/>
    <hyperlink ref="D28" location="'Table 4 - LTV'!B73" display="Lending, by-loan to-value (LTV), current property value, Per cent (&quot;Sidste krone&quot;)" xr:uid="{0F955128-C2BD-4BE0-A030-DD8216C9235A}"/>
    <hyperlink ref="D29" location="'Table 5 - Lending by region'!B7" display="Lending by region, DKKbn" xr:uid="{BEEB1DC3-31BF-4409-BC2E-94D171A4BA18}"/>
    <hyperlink ref="D30" location="'Table 6-8 - Lending by loantype'!B6" display="Lending by loan type - IO Loans, DKKbn" xr:uid="{E68363BA-56FA-42C7-90BB-52A21AC46C14}"/>
    <hyperlink ref="D31" location="'Table 6-8 - Lending by loantype'!B23" display="Lending by loan type - Repayment Loans / Amortizing Loans, DKKbn" xr:uid="{85BB365C-D561-46B6-8551-4E4894AC88EA}"/>
    <hyperlink ref="D32" location="'Table 6-8 - Lending by loantype'!B40" display="Lending by loan type - All loans, DKKbn" xr:uid="{D4ED10F4-269B-48B6-9CCD-DA44A2BB6C16}"/>
    <hyperlink ref="D33" location="'Table 9-11 - Lending'!B6" display="Lending by Seasoning, DKKbn (Seasoning defined by duration of customer relationship)" xr:uid="{EA1EBC1A-FAC8-4CAE-B364-48B2FC1386D1}"/>
    <hyperlink ref="D34" location="'Table 9-11 - Lending'!B20" display="Lending by remaining maturity, DKKbn" xr:uid="{BAE60998-F652-4AF0-8A52-F7B144C22642}"/>
    <hyperlink ref="D35" location="'Table 9-11 - Lending'!B35" display="90 day Non-performing loans by property type, as percentage of instalments payments, %" xr:uid="{355F9B1A-44A3-4B38-A785-4A174A3FA869}"/>
    <hyperlink ref="D36" location="'Table 9-11 - Lending'!B45" display="90 day Non-performing loans by property type, as percentage of lending, %" xr:uid="{D53DA8FA-080D-4127-8CAD-73968E01D96D}"/>
    <hyperlink ref="D37" location="'Table 9-11 - Lending'!B55" display="90 day Non-performing loans by property type, as percentage of lending, by continous LTV bracket, %" xr:uid="{348BB6E3-F8B0-4FCC-B7C2-2DC28DC8F325}"/>
    <hyperlink ref="D38" location="'Table 9-11 - Lending'!B67" display="Realised losses (DKKm)" xr:uid="{EF40CCC8-4659-48ED-822A-17B6EA56BBF9}"/>
    <hyperlink ref="D39" location="'Table 9-11 - Lending'!B76" display="Realised losses (%)" xr:uid="{65852792-A46F-4B75-A9AB-86D1AA60539D}"/>
    <hyperlink ref="D54" location="'X1- Key Concepts'!B8" display="Key Concepts Explanation" xr:uid="{15A363B9-A75C-479E-9649-FA58A7D84502}"/>
    <hyperlink ref="D56" location="'X1- Key Concepts'!B7" display="General explanation" xr:uid="{3C7F4EBD-CC55-4ECE-9D9B-733F749E2AD0}"/>
    <hyperlink ref="D44" location="'Tabel A - General Issuer Detail'!A1" display="General Issuer Detail" xr:uid="{C8A4CCFB-46B6-48C3-A4CC-FD0D3EC23230}"/>
    <hyperlink ref="D45" location="'G1-G4 - Cover pool inform.'!A1" display="Cover pool information" xr:uid="{B522D4B9-A3C9-44F0-95EE-814CBA65ACCF}"/>
    <hyperlink ref="D46" location="'Table 1-3 - Lending'!A1" display="Lending" xr:uid="{7A5CD62C-52E0-4526-90E8-5E733662AA42}"/>
    <hyperlink ref="D47" location="'Table 4 - LTV'!A1" display="LTV" xr:uid="{57956029-0FAF-4B19-AA81-58FEDD45CC5F}"/>
    <hyperlink ref="D48" location="'Table 5 - Region - Ship type'!A1" display="Lending by region and ship type" xr:uid="{F4A191C8-77C8-4B07-95EE-667D6FD73E08}"/>
    <hyperlink ref="D49" location="'Table 6-8 - Lending by loan'!A1" display="Lending by ship type" xr:uid="{B4E8E3D2-5638-4C21-99BC-27A4AE36B035}"/>
    <hyperlink ref="D50" location="'Table 9-13 - Lending'!A1" display="Lending (Classification Societies, Size of Ships, NPL definition)" xr:uid="{A3D4D446-D7E8-430A-90B4-A6279E9ADA61}"/>
    <hyperlink ref="D17" location="'G1-G4 - Cover pool inform.'!A1" display="Cover assets and maturity structure" xr:uid="{CD09A526-0176-4A53-A3D7-C27493A38D7C}"/>
    <hyperlink ref="D55" location="'X2 Key Concepts'!A1" display="Key Concepts Explanation" xr:uid="{E0079394-98C3-4928-80A1-5FCF9665731B}"/>
    <hyperlink ref="D18" location="'G1-G4 - Cover pool inform.'!A1" display="Interest and currency risk" xr:uid="{5D0A0C21-CDD4-4221-9388-F9A5663A1887}"/>
  </hyperlinks>
  <pageMargins left="0.78740157480314965" right="0.59055118110236227" top="0.78740157480314965" bottom="0.78740157480314965" header="0" footer="0"/>
  <pageSetup paperSize="9" scale="5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B9BFC-694A-4BA5-A425-553BD88F4D25}">
  <sheetPr codeName="Sheet24">
    <tabColor rgb="FF243386"/>
    <pageSetUpPr fitToPage="1"/>
  </sheetPr>
  <dimension ref="B1:F46"/>
  <sheetViews>
    <sheetView zoomScale="85" zoomScaleNormal="85" workbookViewId="0">
      <selection activeCell="I31" sqref="I31"/>
    </sheetView>
  </sheetViews>
  <sheetFormatPr defaultColWidth="15.7109375" defaultRowHeight="15" x14ac:dyDescent="0.25"/>
  <cols>
    <col min="1" max="1" width="3.42578125" style="242" customWidth="1"/>
    <col min="2" max="2" width="68.42578125" style="242" bestFit="1" customWidth="1"/>
    <col min="3" max="6" width="15.5703125" style="242" bestFit="1" customWidth="1"/>
    <col min="7" max="7" width="5.28515625" style="242" customWidth="1"/>
    <col min="8" max="16384" width="15.7109375" style="242"/>
  </cols>
  <sheetData>
    <row r="1" spans="2:6" ht="12" customHeight="1" x14ac:dyDescent="0.25"/>
    <row r="2" spans="2:6" ht="12" customHeight="1" x14ac:dyDescent="0.25"/>
    <row r="3" spans="2:6" ht="12" customHeight="1" x14ac:dyDescent="0.25"/>
    <row r="4" spans="2:6" ht="36" customHeight="1" x14ac:dyDescent="0.25">
      <c r="B4" s="263" t="s">
        <v>3245</v>
      </c>
      <c r="C4" s="498"/>
      <c r="D4" s="498"/>
    </row>
    <row r="5" spans="2:6" ht="15.75" x14ac:dyDescent="0.25">
      <c r="B5" s="264" t="s">
        <v>3246</v>
      </c>
      <c r="C5" s="265"/>
      <c r="D5" s="265"/>
      <c r="E5" s="265"/>
      <c r="F5" s="265"/>
    </row>
    <row r="6" spans="2:6" ht="3.75" customHeight="1" x14ac:dyDescent="0.25">
      <c r="B6" s="266"/>
      <c r="C6" s="267"/>
      <c r="D6" s="267"/>
      <c r="E6" s="267"/>
      <c r="F6" s="267"/>
    </row>
    <row r="7" spans="2:6" ht="3" customHeight="1" x14ac:dyDescent="0.25">
      <c r="B7" s="266"/>
    </row>
    <row r="8" spans="2:6" ht="3.75" customHeight="1" x14ac:dyDescent="0.25"/>
    <row r="9" spans="2:6" x14ac:dyDescent="0.25">
      <c r="B9" s="268" t="s">
        <v>3247</v>
      </c>
      <c r="C9" s="269" t="s">
        <v>3541</v>
      </c>
      <c r="D9" s="269"/>
      <c r="E9" s="269"/>
      <c r="F9" s="269"/>
    </row>
    <row r="10" spans="2:6" x14ac:dyDescent="0.25">
      <c r="B10" s="270" t="s">
        <v>3248</v>
      </c>
      <c r="C10" s="271">
        <v>2052732.0451907222</v>
      </c>
      <c r="D10" s="272"/>
      <c r="E10" s="272"/>
      <c r="F10" s="272"/>
    </row>
    <row r="11" spans="2:6" x14ac:dyDescent="0.25">
      <c r="B11" s="270" t="s">
        <v>3249</v>
      </c>
      <c r="C11" s="271">
        <v>1524298.16069868</v>
      </c>
      <c r="D11" s="272"/>
      <c r="E11" s="272"/>
      <c r="F11" s="272"/>
    </row>
    <row r="12" spans="2:6" x14ac:dyDescent="0.25">
      <c r="B12" s="273" t="s">
        <v>3250</v>
      </c>
      <c r="C12" s="274">
        <v>1524298.16069868</v>
      </c>
      <c r="D12" s="275"/>
      <c r="E12" s="275"/>
      <c r="F12" s="275"/>
    </row>
    <row r="13" spans="2:6" x14ac:dyDescent="0.25">
      <c r="B13" s="276" t="s">
        <v>3251</v>
      </c>
      <c r="C13" s="277">
        <v>0.17699999999999999</v>
      </c>
      <c r="D13" s="277"/>
      <c r="E13" s="277"/>
      <c r="F13" s="277"/>
    </row>
    <row r="14" spans="2:6" x14ac:dyDescent="0.25">
      <c r="B14" s="270" t="s">
        <v>3252</v>
      </c>
      <c r="C14" s="278">
        <v>0.20800000000000002</v>
      </c>
      <c r="D14" s="278"/>
      <c r="E14" s="278"/>
      <c r="F14" s="278"/>
    </row>
    <row r="15" spans="2:6" x14ac:dyDescent="0.25">
      <c r="B15" s="270" t="s">
        <v>3253</v>
      </c>
      <c r="C15" s="271">
        <v>1484240.6271071369</v>
      </c>
      <c r="D15" s="272"/>
      <c r="E15" s="272"/>
      <c r="F15" s="272"/>
    </row>
    <row r="16" spans="2:6" x14ac:dyDescent="0.25">
      <c r="B16" s="270" t="s">
        <v>3254</v>
      </c>
      <c r="C16" s="271">
        <v>81714.608536870001</v>
      </c>
      <c r="D16" s="272"/>
      <c r="E16" s="272"/>
      <c r="F16" s="272"/>
    </row>
    <row r="17" spans="2:6" x14ac:dyDescent="0.25">
      <c r="B17" s="279" t="s">
        <v>3255</v>
      </c>
      <c r="C17" s="271">
        <v>634.11515885999961</v>
      </c>
      <c r="D17" s="272"/>
      <c r="E17" s="272"/>
      <c r="F17" s="272"/>
    </row>
    <row r="18" spans="2:6" x14ac:dyDescent="0.25">
      <c r="B18" s="280" t="s">
        <v>3256</v>
      </c>
      <c r="C18" s="281">
        <v>13726</v>
      </c>
      <c r="D18" s="282"/>
      <c r="E18" s="282"/>
      <c r="F18" s="282"/>
    </row>
    <row r="19" spans="2:6" x14ac:dyDescent="0.25">
      <c r="B19" s="283" t="s">
        <v>3257</v>
      </c>
      <c r="C19" s="284">
        <v>-103.16740842999988</v>
      </c>
      <c r="D19" s="282"/>
      <c r="E19" s="282"/>
      <c r="F19" s="282"/>
    </row>
    <row r="20" spans="2:6" x14ac:dyDescent="0.25">
      <c r="B20" s="270" t="s">
        <v>3258</v>
      </c>
      <c r="C20" s="271">
        <v>613.48542886000007</v>
      </c>
      <c r="D20" s="272"/>
      <c r="E20" s="272"/>
      <c r="F20" s="272"/>
    </row>
    <row r="21" spans="2:6" ht="9.75" customHeight="1" x14ac:dyDescent="0.25">
      <c r="B21" s="266"/>
      <c r="C21" s="267"/>
      <c r="D21" s="267"/>
      <c r="E21" s="267"/>
      <c r="F21" s="267"/>
    </row>
    <row r="22" spans="2:6" ht="15.75" x14ac:dyDescent="0.25">
      <c r="B22" s="285"/>
      <c r="C22" s="267"/>
      <c r="D22" s="267"/>
      <c r="E22" s="267"/>
      <c r="F22" s="267"/>
    </row>
    <row r="23" spans="2:6" x14ac:dyDescent="0.25">
      <c r="B23" s="286" t="s">
        <v>3259</v>
      </c>
      <c r="C23" s="287"/>
      <c r="D23" s="287"/>
      <c r="E23" s="287"/>
      <c r="F23" s="287"/>
    </row>
    <row r="24" spans="2:6" x14ac:dyDescent="0.25">
      <c r="B24" s="288" t="s">
        <v>3260</v>
      </c>
      <c r="C24" s="289">
        <v>1524.29816069868</v>
      </c>
      <c r="D24" s="290"/>
      <c r="E24" s="290"/>
      <c r="F24" s="290"/>
    </row>
    <row r="25" spans="2:6" x14ac:dyDescent="0.25">
      <c r="B25" s="286" t="s">
        <v>3261</v>
      </c>
      <c r="C25" s="287"/>
      <c r="D25" s="287"/>
      <c r="E25" s="287"/>
      <c r="F25" s="287"/>
    </row>
    <row r="26" spans="2:6" ht="3" customHeight="1" x14ac:dyDescent="0.25">
      <c r="B26" s="291"/>
      <c r="C26" s="287"/>
      <c r="D26" s="287"/>
      <c r="E26" s="287"/>
      <c r="F26" s="287"/>
    </row>
    <row r="27" spans="2:6" x14ac:dyDescent="0.25">
      <c r="B27" s="273" t="s">
        <v>3262</v>
      </c>
      <c r="C27" s="279"/>
      <c r="D27" s="279"/>
      <c r="E27" s="279"/>
      <c r="F27" s="279"/>
    </row>
    <row r="28" spans="2:6" x14ac:dyDescent="0.25">
      <c r="B28" s="292" t="s">
        <v>3263</v>
      </c>
      <c r="C28" s="289">
        <v>3.3082300735249377</v>
      </c>
      <c r="D28" s="293"/>
      <c r="E28" s="293"/>
      <c r="F28" s="294"/>
    </row>
    <row r="29" spans="2:6" x14ac:dyDescent="0.25">
      <c r="B29" s="292" t="s">
        <v>3264</v>
      </c>
      <c r="C29" s="289">
        <v>36.333584689323494</v>
      </c>
      <c r="D29" s="294"/>
      <c r="E29" s="294"/>
      <c r="F29" s="294"/>
    </row>
    <row r="30" spans="2:6" x14ac:dyDescent="0.25">
      <c r="B30" s="292" t="s">
        <v>3265</v>
      </c>
      <c r="C30" s="289">
        <v>1484.6563459358317</v>
      </c>
      <c r="D30" s="294"/>
      <c r="E30" s="294"/>
      <c r="F30" s="294"/>
    </row>
    <row r="31" spans="2:6" x14ac:dyDescent="0.25">
      <c r="B31" s="273" t="s">
        <v>3266</v>
      </c>
      <c r="C31" s="295"/>
      <c r="D31" s="296"/>
      <c r="E31" s="296"/>
      <c r="F31" s="296"/>
    </row>
    <row r="32" spans="2:6" x14ac:dyDescent="0.25">
      <c r="B32" s="292" t="s">
        <v>3267</v>
      </c>
      <c r="C32" s="289">
        <v>1463.4044741088835</v>
      </c>
      <c r="D32" s="294"/>
      <c r="E32" s="294"/>
      <c r="F32" s="294"/>
    </row>
    <row r="33" spans="2:6" x14ac:dyDescent="0.25">
      <c r="B33" s="292" t="s">
        <v>3268</v>
      </c>
      <c r="C33" s="289">
        <v>30.412065088626168</v>
      </c>
      <c r="D33" s="294"/>
      <c r="E33" s="294"/>
      <c r="F33" s="294"/>
    </row>
    <row r="34" spans="2:6" x14ac:dyDescent="0.25">
      <c r="B34" s="292" t="s">
        <v>3269</v>
      </c>
      <c r="C34" s="289">
        <v>0</v>
      </c>
      <c r="D34" s="297"/>
      <c r="E34" s="297"/>
      <c r="F34" s="297"/>
    </row>
    <row r="35" spans="2:6" x14ac:dyDescent="0.25">
      <c r="B35" s="292" t="s">
        <v>3270</v>
      </c>
      <c r="C35" s="289">
        <v>30.481621501170533</v>
      </c>
      <c r="D35" s="297"/>
      <c r="E35" s="297"/>
      <c r="F35" s="297"/>
    </row>
    <row r="36" spans="2:6" x14ac:dyDescent="0.25">
      <c r="B36" s="273" t="s">
        <v>3271</v>
      </c>
      <c r="C36" s="298"/>
      <c r="D36" s="296"/>
      <c r="E36" s="296"/>
      <c r="F36" s="296"/>
    </row>
    <row r="37" spans="2:6" ht="30" x14ac:dyDescent="0.25">
      <c r="B37" s="292" t="s">
        <v>3272</v>
      </c>
      <c r="C37" s="289">
        <v>1169.4244104909073</v>
      </c>
      <c r="D37" s="294"/>
      <c r="E37" s="294"/>
      <c r="F37" s="294"/>
    </row>
    <row r="38" spans="2:6" ht="30" x14ac:dyDescent="0.25">
      <c r="B38" s="292" t="s">
        <v>3273</v>
      </c>
      <c r="C38" s="289">
        <v>269.97876095469945</v>
      </c>
      <c r="D38" s="294"/>
      <c r="E38" s="294"/>
      <c r="F38" s="294"/>
    </row>
    <row r="39" spans="2:6" x14ac:dyDescent="0.25">
      <c r="B39" s="292" t="s">
        <v>3274</v>
      </c>
      <c r="C39" s="289">
        <v>84.894989253073049</v>
      </c>
      <c r="D39" s="294"/>
      <c r="E39" s="294"/>
      <c r="F39" s="294"/>
    </row>
    <row r="40" spans="2:6" x14ac:dyDescent="0.25">
      <c r="B40" s="273" t="s">
        <v>3275</v>
      </c>
      <c r="C40" s="299"/>
      <c r="D40" s="300"/>
      <c r="E40" s="300"/>
      <c r="F40" s="300"/>
    </row>
    <row r="41" spans="2:6" x14ac:dyDescent="0.25">
      <c r="B41" s="270" t="s">
        <v>3276</v>
      </c>
      <c r="C41" s="301">
        <v>14.215721377059996</v>
      </c>
      <c r="D41" s="302"/>
      <c r="E41" s="302"/>
      <c r="F41" s="303"/>
    </row>
    <row r="42" spans="2:6" ht="30" x14ac:dyDescent="0.25">
      <c r="B42" s="279" t="s">
        <v>3277</v>
      </c>
      <c r="C42" s="304">
        <v>4.9313159385500001</v>
      </c>
      <c r="D42" s="305"/>
      <c r="E42" s="305"/>
      <c r="F42" s="305"/>
    </row>
    <row r="46" spans="2:6" x14ac:dyDescent="0.25">
      <c r="F46" s="306" t="s">
        <v>3278</v>
      </c>
    </row>
  </sheetData>
  <mergeCells count="1">
    <mergeCell ref="C4:D4"/>
  </mergeCells>
  <hyperlinks>
    <hyperlink ref="F46" location="'D. NTT Contents'!A1" display="To Contents" xr:uid="{16B66500-E1EF-4C72-99F3-49DCBD4E000F}"/>
  </hyperlinks>
  <pageMargins left="0.70866141732283472" right="0.70866141732283472" top="0.74803149606299213" bottom="0.74803149606299213" header="0.31496062992125984" footer="0.31496062992125984"/>
  <pageSetup paperSize="9" scale="6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0A6C0-82CA-49F9-94D0-ACF04AB2CEA1}">
  <sheetPr codeName="Sheet25">
    <tabColor rgb="FF243386"/>
    <pageSetUpPr fitToPage="1"/>
  </sheetPr>
  <dimension ref="A3:K131"/>
  <sheetViews>
    <sheetView view="pageBreakPreview" zoomScale="85" zoomScaleNormal="85" zoomScaleSheetLayoutView="85" workbookViewId="0">
      <selection activeCell="C79" sqref="C79:E82"/>
    </sheetView>
  </sheetViews>
  <sheetFormatPr defaultColWidth="9.28515625" defaultRowHeight="15" x14ac:dyDescent="0.25"/>
  <cols>
    <col min="1" max="1" width="2.7109375" style="324" customWidth="1"/>
    <col min="2" max="2" width="60.7109375" style="242" customWidth="1"/>
    <col min="3" max="3" width="21.5703125" style="242" customWidth="1"/>
    <col min="4" max="4" width="19.42578125" style="242" customWidth="1"/>
    <col min="5" max="5" width="17.5703125" style="242" customWidth="1"/>
    <col min="6" max="6" width="18.28515625" style="242" bestFit="1" customWidth="1"/>
    <col min="7" max="7" width="10.5703125" style="242" customWidth="1"/>
    <col min="8" max="8" width="13.5703125" style="242" bestFit="1" customWidth="1"/>
    <col min="9" max="9" width="10.7109375" style="242" customWidth="1"/>
    <col min="10" max="10" width="5.5703125" style="242" bestFit="1" customWidth="1"/>
    <col min="11" max="11" width="9.42578125" style="242" bestFit="1" customWidth="1"/>
    <col min="12" max="12" width="8.7109375" style="242" customWidth="1"/>
    <col min="13" max="16384" width="9.28515625" style="242"/>
  </cols>
  <sheetData>
    <row r="3" spans="2:9" ht="12" customHeight="1" x14ac:dyDescent="0.25"/>
    <row r="4" spans="2:9" ht="26.65" customHeight="1" x14ac:dyDescent="0.25">
      <c r="B4" s="263" t="s">
        <v>3279</v>
      </c>
      <c r="C4" s="263"/>
      <c r="D4" s="263"/>
      <c r="E4" s="263"/>
      <c r="F4" s="263"/>
      <c r="G4" s="263"/>
      <c r="H4" s="263"/>
      <c r="I4" s="263"/>
    </row>
    <row r="5" spans="2:9" ht="4.5" customHeight="1" x14ac:dyDescent="0.25">
      <c r="B5" s="504"/>
      <c r="C5" s="504"/>
      <c r="D5" s="504"/>
      <c r="E5" s="504"/>
      <c r="F5" s="504"/>
      <c r="G5" s="504"/>
      <c r="H5" s="504"/>
      <c r="I5" s="504"/>
    </row>
    <row r="6" spans="2:9" ht="5.25" customHeight="1" x14ac:dyDescent="0.25">
      <c r="B6" s="307"/>
      <c r="C6" s="307"/>
      <c r="D6" s="307"/>
      <c r="E6" s="307"/>
      <c r="F6" s="307"/>
      <c r="G6" s="307"/>
      <c r="H6" s="307"/>
      <c r="I6" s="307"/>
    </row>
    <row r="7" spans="2:9" ht="30.75" customHeight="1" x14ac:dyDescent="0.25">
      <c r="B7" s="308" t="s">
        <v>3280</v>
      </c>
      <c r="C7" s="309"/>
      <c r="D7" s="309"/>
      <c r="E7" s="309"/>
      <c r="F7" s="309" t="str">
        <f>'D. General Issuer Details'!C9</f>
        <v>Q2 2026</v>
      </c>
      <c r="G7" s="309"/>
      <c r="H7" s="309"/>
      <c r="I7" s="309"/>
    </row>
    <row r="8" spans="2:9" x14ac:dyDescent="0.25">
      <c r="B8" s="310" t="s">
        <v>3281</v>
      </c>
      <c r="F8" s="271" t="e">
        <f>F10+F13</f>
        <v>#REF!</v>
      </c>
      <c r="G8" s="272"/>
      <c r="H8" s="272"/>
      <c r="I8" s="311"/>
    </row>
    <row r="9" spans="2:9" x14ac:dyDescent="0.25">
      <c r="B9" s="312" t="s">
        <v>3282</v>
      </c>
      <c r="F9" s="313">
        <v>1</v>
      </c>
      <c r="G9" s="272"/>
      <c r="H9" s="272"/>
      <c r="I9" s="311"/>
    </row>
    <row r="10" spans="2:9" x14ac:dyDescent="0.25">
      <c r="B10" s="310" t="s">
        <v>3283</v>
      </c>
      <c r="F10" s="314" t="e">
        <f>#REF!</f>
        <v>#REF!</v>
      </c>
      <c r="G10" s="315"/>
      <c r="H10" s="315"/>
      <c r="I10" s="316"/>
    </row>
    <row r="11" spans="2:9" x14ac:dyDescent="0.25">
      <c r="B11" s="310" t="s">
        <v>3284</v>
      </c>
      <c r="C11" s="310" t="s">
        <v>315</v>
      </c>
      <c r="D11" s="310"/>
      <c r="E11" s="310"/>
      <c r="F11" s="317" t="e">
        <f>F10/F13</f>
        <v>#REF!</v>
      </c>
      <c r="G11" s="316"/>
      <c r="H11" s="316"/>
      <c r="I11" s="316"/>
    </row>
    <row r="12" spans="2:9" x14ac:dyDescent="0.25">
      <c r="B12" s="318"/>
      <c r="C12" s="319" t="s">
        <v>3285</v>
      </c>
      <c r="D12" s="319"/>
      <c r="E12" s="319"/>
      <c r="F12" s="320">
        <v>0.08</v>
      </c>
      <c r="G12" s="320"/>
      <c r="H12" s="320"/>
      <c r="I12" s="321"/>
    </row>
    <row r="13" spans="2:9" x14ac:dyDescent="0.25">
      <c r="B13" s="310" t="s">
        <v>3286</v>
      </c>
      <c r="F13" s="322">
        <f>'D. Table 1-3 - Lending'!I26</f>
        <v>547783.74388408905</v>
      </c>
      <c r="G13" s="311"/>
      <c r="H13" s="311"/>
      <c r="I13" s="311"/>
    </row>
    <row r="14" spans="2:9" x14ac:dyDescent="0.25">
      <c r="C14" s="310" t="s">
        <v>3287</v>
      </c>
      <c r="D14" s="310"/>
      <c r="E14" s="310"/>
      <c r="F14" s="322">
        <v>0</v>
      </c>
      <c r="G14" s="311"/>
      <c r="H14" s="311"/>
      <c r="I14" s="311"/>
    </row>
    <row r="15" spans="2:9" x14ac:dyDescent="0.25">
      <c r="B15" s="310" t="s">
        <v>3288</v>
      </c>
      <c r="F15" s="323">
        <v>0.64043497999999999</v>
      </c>
      <c r="G15" s="311"/>
      <c r="H15" s="311"/>
      <c r="I15" s="311"/>
    </row>
    <row r="16" spans="2:9" x14ac:dyDescent="0.25">
      <c r="B16" s="310" t="s">
        <v>3289</v>
      </c>
      <c r="F16" s="322">
        <v>0</v>
      </c>
      <c r="G16" s="311"/>
      <c r="H16" s="311"/>
      <c r="I16" s="311"/>
    </row>
    <row r="17" spans="1:9" x14ac:dyDescent="0.25">
      <c r="B17" s="325" t="s">
        <v>3290</v>
      </c>
      <c r="C17" s="326"/>
      <c r="F17" s="322">
        <v>0</v>
      </c>
      <c r="G17" s="311"/>
      <c r="H17" s="311"/>
      <c r="I17" s="311"/>
    </row>
    <row r="18" spans="1:9" x14ac:dyDescent="0.25">
      <c r="A18" s="324" t="s">
        <v>3291</v>
      </c>
      <c r="B18" s="325" t="s">
        <v>3292</v>
      </c>
      <c r="C18" s="326"/>
      <c r="D18" s="327"/>
      <c r="E18" s="327"/>
      <c r="F18" s="328">
        <v>2721.7533477441143</v>
      </c>
      <c r="G18" s="329"/>
      <c r="H18" s="330"/>
      <c r="I18" s="330"/>
    </row>
    <row r="19" spans="1:9" x14ac:dyDescent="0.25">
      <c r="A19" s="324" t="s">
        <v>3293</v>
      </c>
      <c r="B19" s="325" t="s">
        <v>3294</v>
      </c>
      <c r="C19" s="326"/>
      <c r="D19" s="327"/>
      <c r="E19" s="327"/>
      <c r="F19" s="328">
        <v>6453.8305180335783</v>
      </c>
      <c r="G19" s="329"/>
      <c r="H19" s="330"/>
      <c r="I19" s="330"/>
    </row>
    <row r="20" spans="1:9" x14ac:dyDescent="0.25">
      <c r="B20" s="325" t="s">
        <v>3295</v>
      </c>
      <c r="C20" s="326"/>
      <c r="D20" s="327"/>
      <c r="E20" s="327"/>
      <c r="F20" s="331" t="e">
        <f>F10-F19</f>
        <v>#REF!</v>
      </c>
      <c r="G20" s="329"/>
      <c r="H20" s="330"/>
      <c r="I20" s="330"/>
    </row>
    <row r="21" spans="1:9" x14ac:dyDescent="0.25">
      <c r="B21" s="332"/>
      <c r="C21" s="326"/>
      <c r="D21" s="327"/>
      <c r="E21" s="327"/>
      <c r="F21" s="329"/>
      <c r="G21" s="329"/>
      <c r="H21" s="330"/>
      <c r="I21" s="330"/>
    </row>
    <row r="22" spans="1:9" x14ac:dyDescent="0.25">
      <c r="B22" s="333" t="s">
        <v>3296</v>
      </c>
      <c r="C22" s="334"/>
      <c r="D22" s="335"/>
      <c r="E22" s="335"/>
      <c r="F22" s="336" t="s">
        <v>3297</v>
      </c>
      <c r="G22" s="336"/>
      <c r="H22" s="337"/>
      <c r="I22" s="337"/>
    </row>
    <row r="23" spans="1:9" ht="7.5" customHeight="1" x14ac:dyDescent="0.25"/>
    <row r="24" spans="1:9" ht="18" x14ac:dyDescent="0.25">
      <c r="B24" s="263" t="s">
        <v>3298</v>
      </c>
      <c r="C24" s="263"/>
      <c r="D24" s="263"/>
      <c r="E24" s="263"/>
      <c r="F24" s="263"/>
      <c r="G24" s="263"/>
      <c r="H24" s="263"/>
      <c r="I24" s="263"/>
    </row>
    <row r="25" spans="1:9" ht="5.25" customHeight="1" x14ac:dyDescent="0.25">
      <c r="B25" s="307"/>
      <c r="C25" s="307"/>
      <c r="D25" s="307"/>
      <c r="E25" s="307"/>
      <c r="F25" s="307"/>
      <c r="G25" s="307"/>
      <c r="H25" s="307"/>
      <c r="I25" s="307"/>
    </row>
    <row r="26" spans="1:9" ht="32.25" customHeight="1" x14ac:dyDescent="0.25">
      <c r="B26" s="308" t="s">
        <v>3280</v>
      </c>
      <c r="C26" s="309"/>
      <c r="D26" s="309"/>
      <c r="E26" s="309"/>
      <c r="F26" s="309" t="str">
        <f>+F7</f>
        <v>Q2 2026</v>
      </c>
      <c r="G26" s="309"/>
      <c r="H26" s="309"/>
      <c r="I26" s="309"/>
    </row>
    <row r="27" spans="1:9" x14ac:dyDescent="0.25">
      <c r="B27" s="310" t="s">
        <v>3286</v>
      </c>
      <c r="F27" s="338">
        <f>F13</f>
        <v>547783.74388408905</v>
      </c>
      <c r="G27" s="339"/>
      <c r="H27" s="339"/>
      <c r="I27" s="267"/>
    </row>
    <row r="28" spans="1:9" x14ac:dyDescent="0.25">
      <c r="A28" s="324" t="s">
        <v>3184</v>
      </c>
      <c r="B28" s="310" t="s">
        <v>3299</v>
      </c>
      <c r="F28" s="331">
        <v>503800.49229018984</v>
      </c>
      <c r="G28" s="339"/>
      <c r="H28" s="339"/>
      <c r="I28" s="267"/>
    </row>
    <row r="29" spans="1:9" x14ac:dyDescent="0.25">
      <c r="B29" s="325" t="s">
        <v>3034</v>
      </c>
      <c r="C29" s="312" t="s">
        <v>3300</v>
      </c>
      <c r="D29" s="325"/>
      <c r="E29" s="325"/>
      <c r="F29" s="338">
        <v>0</v>
      </c>
      <c r="G29" s="340"/>
      <c r="H29" s="340"/>
      <c r="I29" s="341"/>
    </row>
    <row r="30" spans="1:9" x14ac:dyDescent="0.25">
      <c r="B30" s="326"/>
      <c r="C30" s="325" t="s">
        <v>3301</v>
      </c>
      <c r="D30" s="325"/>
      <c r="E30" s="325"/>
      <c r="F30" s="342">
        <v>0</v>
      </c>
      <c r="G30" s="343"/>
      <c r="H30" s="343"/>
      <c r="I30" s="343"/>
    </row>
    <row r="31" spans="1:9" x14ac:dyDescent="0.25">
      <c r="A31" s="324" t="s">
        <v>3302</v>
      </c>
      <c r="B31" s="326"/>
      <c r="C31" s="325" t="s">
        <v>3303</v>
      </c>
      <c r="D31" s="325"/>
      <c r="E31" s="325"/>
      <c r="F31" s="331">
        <v>0</v>
      </c>
      <c r="G31" s="344"/>
      <c r="H31" s="344"/>
      <c r="I31" s="344"/>
    </row>
    <row r="32" spans="1:9" x14ac:dyDescent="0.25">
      <c r="A32" s="324" t="s">
        <v>3039</v>
      </c>
      <c r="B32" s="326"/>
      <c r="C32" s="325" t="s">
        <v>3304</v>
      </c>
      <c r="D32" s="325"/>
      <c r="E32" s="325"/>
      <c r="F32" s="331">
        <v>0</v>
      </c>
      <c r="G32" s="344"/>
      <c r="H32" s="344"/>
      <c r="I32" s="344"/>
    </row>
    <row r="33" spans="1:9" x14ac:dyDescent="0.25">
      <c r="A33" s="324" t="s">
        <v>3040</v>
      </c>
      <c r="B33" s="326"/>
      <c r="C33" s="325" t="s">
        <v>3305</v>
      </c>
      <c r="D33" s="325"/>
      <c r="E33" s="325"/>
      <c r="F33" s="331">
        <v>0</v>
      </c>
      <c r="G33" s="344"/>
      <c r="H33" s="344"/>
      <c r="I33" s="344"/>
    </row>
    <row r="34" spans="1:9" x14ac:dyDescent="0.25">
      <c r="A34" s="324" t="s">
        <v>3036</v>
      </c>
      <c r="B34" s="326"/>
      <c r="C34" s="325" t="s">
        <v>3306</v>
      </c>
      <c r="D34" s="325"/>
      <c r="E34" s="325"/>
      <c r="F34" s="331">
        <v>2.5965973499999997</v>
      </c>
      <c r="G34" s="344"/>
      <c r="H34" s="344"/>
      <c r="I34" s="344"/>
    </row>
    <row r="35" spans="1:9" x14ac:dyDescent="0.25">
      <c r="A35" s="324" t="s">
        <v>3037</v>
      </c>
      <c r="B35" s="326"/>
      <c r="C35" s="325" t="s">
        <v>3307</v>
      </c>
      <c r="D35" s="325"/>
      <c r="E35" s="325"/>
      <c r="F35" s="331">
        <v>2.2100872800000007</v>
      </c>
      <c r="G35" s="344"/>
      <c r="H35" s="344"/>
      <c r="I35" s="344"/>
    </row>
    <row r="36" spans="1:9" x14ac:dyDescent="0.25">
      <c r="A36" s="324" t="s">
        <v>3038</v>
      </c>
      <c r="B36" s="326"/>
      <c r="C36" s="325" t="s">
        <v>3308</v>
      </c>
      <c r="D36" s="325"/>
      <c r="E36" s="325"/>
      <c r="F36" s="331">
        <v>342.4967050800002</v>
      </c>
      <c r="G36" s="343"/>
      <c r="H36" s="343"/>
      <c r="I36" s="343"/>
    </row>
    <row r="37" spans="1:9" x14ac:dyDescent="0.25">
      <c r="A37" s="324" t="s">
        <v>3033</v>
      </c>
      <c r="B37" s="326"/>
      <c r="C37" s="325" t="s">
        <v>3309</v>
      </c>
      <c r="D37" s="325"/>
      <c r="E37" s="325"/>
      <c r="F37" s="331">
        <v>21000.833983240074</v>
      </c>
      <c r="G37" s="343"/>
      <c r="H37" s="343"/>
      <c r="I37" s="343"/>
    </row>
    <row r="38" spans="1:9" x14ac:dyDescent="0.25">
      <c r="A38" s="324" t="s">
        <v>3035</v>
      </c>
      <c r="B38" s="326"/>
      <c r="C38" s="325" t="s">
        <v>3310</v>
      </c>
      <c r="D38" s="325"/>
      <c r="E38" s="325"/>
      <c r="F38" s="331">
        <v>526435.60651113419</v>
      </c>
      <c r="G38" s="343"/>
      <c r="H38" s="343"/>
      <c r="I38" s="343"/>
    </row>
    <row r="39" spans="1:9" x14ac:dyDescent="0.25">
      <c r="A39" s="324" t="s">
        <v>3031</v>
      </c>
      <c r="B39" s="325" t="s">
        <v>3311</v>
      </c>
      <c r="C39" s="325" t="s">
        <v>3032</v>
      </c>
      <c r="D39" s="325"/>
      <c r="E39" s="325"/>
      <c r="F39" s="345">
        <v>0</v>
      </c>
      <c r="G39" s="317"/>
      <c r="H39" s="317"/>
      <c r="I39" s="317"/>
    </row>
    <row r="40" spans="1:9" x14ac:dyDescent="0.25">
      <c r="A40" s="324" t="s">
        <v>3029</v>
      </c>
      <c r="B40" s="326"/>
      <c r="C40" s="325" t="s">
        <v>3030</v>
      </c>
      <c r="D40" s="325"/>
      <c r="E40" s="325"/>
      <c r="F40" s="345">
        <v>1</v>
      </c>
      <c r="G40" s="317"/>
      <c r="H40" s="317"/>
      <c r="I40" s="317"/>
    </row>
    <row r="41" spans="1:9" x14ac:dyDescent="0.25">
      <c r="B41" s="326"/>
      <c r="C41" s="325" t="s">
        <v>3312</v>
      </c>
      <c r="D41" s="325"/>
      <c r="E41" s="325"/>
      <c r="F41" s="345">
        <v>0</v>
      </c>
      <c r="G41" s="346"/>
      <c r="H41" s="346"/>
      <c r="I41" s="346"/>
    </row>
    <row r="42" spans="1:9" x14ac:dyDescent="0.25">
      <c r="B42" s="325" t="s">
        <v>3313</v>
      </c>
      <c r="C42" s="325" t="s">
        <v>3314</v>
      </c>
      <c r="D42" s="325"/>
      <c r="E42" s="325"/>
      <c r="F42" s="317" t="e">
        <f>#REF!</f>
        <v>#REF!</v>
      </c>
      <c r="G42" s="317"/>
      <c r="H42" s="317"/>
      <c r="I42" s="317"/>
    </row>
    <row r="43" spans="1:9" x14ac:dyDescent="0.25">
      <c r="B43" s="326"/>
      <c r="C43" s="325" t="s">
        <v>3315</v>
      </c>
      <c r="D43" s="325"/>
      <c r="E43" s="325"/>
      <c r="F43" s="317" t="e">
        <f>#REF!</f>
        <v>#REF!</v>
      </c>
      <c r="G43" s="317"/>
      <c r="H43" s="317"/>
      <c r="I43" s="317"/>
    </row>
    <row r="44" spans="1:9" x14ac:dyDescent="0.25">
      <c r="B44" s="326"/>
      <c r="C44" s="325" t="s">
        <v>3316</v>
      </c>
      <c r="D44" s="325"/>
      <c r="E44" s="325"/>
      <c r="F44" s="317" t="e">
        <f>#REF!</f>
        <v>#REF!</v>
      </c>
      <c r="G44" s="317"/>
      <c r="H44" s="317"/>
      <c r="I44" s="317"/>
    </row>
    <row r="45" spans="1:9" x14ac:dyDescent="0.25">
      <c r="B45" s="325" t="s">
        <v>3317</v>
      </c>
      <c r="C45" s="325" t="s">
        <v>408</v>
      </c>
      <c r="D45" s="325"/>
      <c r="E45" s="325"/>
      <c r="F45" s="317" t="e">
        <f>#REF!</f>
        <v>#REF!</v>
      </c>
      <c r="G45" s="317"/>
      <c r="H45" s="347"/>
      <c r="I45" s="347"/>
    </row>
    <row r="46" spans="1:9" x14ac:dyDescent="0.25">
      <c r="B46" s="326"/>
      <c r="C46" s="325" t="s">
        <v>395</v>
      </c>
      <c r="D46" s="325"/>
      <c r="E46" s="325"/>
      <c r="F46" s="317" t="e">
        <f>#REF!</f>
        <v>#REF!</v>
      </c>
      <c r="G46" s="317"/>
      <c r="H46" s="347"/>
      <c r="I46" s="347"/>
    </row>
    <row r="47" spans="1:9" x14ac:dyDescent="0.25">
      <c r="B47" s="326"/>
      <c r="C47" s="325" t="s">
        <v>424</v>
      </c>
      <c r="D47" s="325"/>
      <c r="E47" s="325"/>
      <c r="F47" s="317" t="e">
        <f>#REF!</f>
        <v>#REF!</v>
      </c>
      <c r="G47" s="348"/>
      <c r="H47" s="348"/>
      <c r="I47" s="348"/>
    </row>
    <row r="48" spans="1:9" x14ac:dyDescent="0.25">
      <c r="B48" s="326"/>
      <c r="C48" s="325" t="s">
        <v>404</v>
      </c>
      <c r="D48" s="325"/>
      <c r="E48" s="325"/>
      <c r="F48" s="348"/>
      <c r="G48" s="348"/>
      <c r="H48" s="348"/>
      <c r="I48" s="348"/>
    </row>
    <row r="49" spans="1:11" x14ac:dyDescent="0.25">
      <c r="B49" s="326"/>
      <c r="C49" s="325" t="s">
        <v>419</v>
      </c>
      <c r="D49" s="325"/>
      <c r="E49" s="325"/>
      <c r="F49" s="348"/>
      <c r="G49" s="348"/>
      <c r="H49" s="348"/>
      <c r="I49" s="348"/>
    </row>
    <row r="50" spans="1:11" x14ac:dyDescent="0.25">
      <c r="B50" s="326"/>
      <c r="C50" s="325" t="s">
        <v>428</v>
      </c>
      <c r="D50" s="325"/>
      <c r="E50" s="325"/>
      <c r="F50" s="348"/>
      <c r="G50" s="348"/>
      <c r="H50" s="348"/>
      <c r="I50" s="348"/>
    </row>
    <row r="51" spans="1:11" x14ac:dyDescent="0.25">
      <c r="B51" s="326"/>
      <c r="C51" s="325" t="s">
        <v>313</v>
      </c>
      <c r="D51" s="325"/>
      <c r="E51" s="325"/>
      <c r="F51" s="348"/>
      <c r="G51" s="348"/>
      <c r="H51" s="348"/>
      <c r="I51" s="348"/>
    </row>
    <row r="52" spans="1:11" x14ac:dyDescent="0.25">
      <c r="B52" s="325" t="s">
        <v>3318</v>
      </c>
      <c r="C52" s="326"/>
      <c r="D52" s="326"/>
      <c r="E52" s="326"/>
      <c r="F52" s="349" t="s">
        <v>262</v>
      </c>
      <c r="G52" s="349"/>
      <c r="H52" s="349"/>
      <c r="I52" s="349"/>
    </row>
    <row r="53" spans="1:11" x14ac:dyDescent="0.25">
      <c r="B53" s="325" t="s">
        <v>3319</v>
      </c>
      <c r="C53" s="326"/>
      <c r="D53" s="326"/>
      <c r="E53" s="326"/>
      <c r="F53" s="349" t="s">
        <v>262</v>
      </c>
      <c r="G53" s="349"/>
      <c r="H53" s="349"/>
      <c r="I53" s="349"/>
    </row>
    <row r="54" spans="1:11" x14ac:dyDescent="0.25">
      <c r="B54" s="325" t="s">
        <v>3320</v>
      </c>
      <c r="C54" s="326"/>
      <c r="D54" s="326"/>
      <c r="E54" s="326"/>
      <c r="F54" s="349" t="s">
        <v>262</v>
      </c>
      <c r="G54" s="349"/>
      <c r="H54" s="349"/>
      <c r="I54" s="349"/>
    </row>
    <row r="55" spans="1:11" x14ac:dyDescent="0.25">
      <c r="B55" s="325" t="s">
        <v>3321</v>
      </c>
      <c r="C55" s="325" t="s">
        <v>3322</v>
      </c>
      <c r="D55" s="325"/>
      <c r="E55" s="325"/>
      <c r="F55" s="348">
        <v>0</v>
      </c>
      <c r="G55" s="350"/>
      <c r="H55" s="350"/>
      <c r="I55" s="351"/>
    </row>
    <row r="56" spans="1:11" x14ac:dyDescent="0.25">
      <c r="B56" s="326"/>
      <c r="C56" s="325" t="s">
        <v>3323</v>
      </c>
      <c r="D56" s="325"/>
      <c r="E56" s="325"/>
      <c r="F56" s="351" t="s">
        <v>3324</v>
      </c>
      <c r="G56" s="350"/>
      <c r="H56" s="350"/>
      <c r="I56" s="351"/>
    </row>
    <row r="57" spans="1:11" x14ac:dyDescent="0.25">
      <c r="C57" s="310" t="s">
        <v>3325</v>
      </c>
      <c r="D57" s="310"/>
      <c r="E57" s="310"/>
      <c r="F57" s="348">
        <v>0</v>
      </c>
      <c r="G57" s="350"/>
      <c r="H57" s="350"/>
      <c r="I57" s="351"/>
    </row>
    <row r="58" spans="1:11" x14ac:dyDescent="0.25">
      <c r="C58" s="310"/>
      <c r="D58" s="310"/>
      <c r="E58" s="310"/>
      <c r="F58" s="351"/>
      <c r="G58" s="350"/>
      <c r="H58" s="350"/>
      <c r="I58" s="351"/>
    </row>
    <row r="59" spans="1:11" ht="27" customHeight="1" x14ac:dyDescent="0.25">
      <c r="B59" s="505" t="s">
        <v>3326</v>
      </c>
      <c r="C59" s="505"/>
      <c r="D59" s="505"/>
      <c r="E59" s="310"/>
      <c r="F59" s="351"/>
      <c r="G59" s="350"/>
      <c r="H59" s="350"/>
      <c r="I59" s="351"/>
      <c r="J59"/>
    </row>
    <row r="60" spans="1:11" ht="17.25" customHeight="1" x14ac:dyDescent="0.25">
      <c r="B60" s="352"/>
      <c r="C60" s="352"/>
      <c r="D60" s="352"/>
      <c r="E60" s="352"/>
      <c r="F60" s="352"/>
      <c r="G60" s="352"/>
      <c r="H60" s="352"/>
      <c r="I60" s="352"/>
      <c r="J60" s="352"/>
      <c r="K60" s="352"/>
    </row>
    <row r="61" spans="1:11" x14ac:dyDescent="0.25">
      <c r="B61" s="251" t="s">
        <v>3327</v>
      </c>
      <c r="K61"/>
    </row>
    <row r="62" spans="1:11" x14ac:dyDescent="0.25">
      <c r="B62" s="353" t="s">
        <v>3328</v>
      </c>
      <c r="C62" s="354" t="s">
        <v>3324</v>
      </c>
      <c r="D62" s="354" t="s">
        <v>3329</v>
      </c>
      <c r="E62" s="354" t="s">
        <v>3330</v>
      </c>
      <c r="F62" s="354" t="s">
        <v>3331</v>
      </c>
      <c r="G62" s="354" t="s">
        <v>3332</v>
      </c>
      <c r="H62" s="354" t="s">
        <v>3133</v>
      </c>
      <c r="I62" s="354" t="s">
        <v>3333</v>
      </c>
      <c r="J62" s="354" t="s">
        <v>3334</v>
      </c>
      <c r="K62" s="354" t="s">
        <v>3335</v>
      </c>
    </row>
    <row r="63" spans="1:11" x14ac:dyDescent="0.25">
      <c r="B63" s="354" t="s">
        <v>3336</v>
      </c>
      <c r="C63" s="354"/>
      <c r="D63" s="354"/>
      <c r="E63" s="354"/>
      <c r="F63" s="354"/>
      <c r="G63" s="354"/>
      <c r="H63" s="354"/>
      <c r="I63" s="354"/>
      <c r="J63" s="354"/>
      <c r="K63" s="354"/>
    </row>
    <row r="64" spans="1:11" x14ac:dyDescent="0.25">
      <c r="A64" s="324" t="s">
        <v>3337</v>
      </c>
      <c r="B64" s="354" t="s">
        <v>3338</v>
      </c>
      <c r="C64" s="355">
        <v>14564.585463481657</v>
      </c>
      <c r="D64" s="355">
        <v>64.574597704531243</v>
      </c>
      <c r="E64" s="355">
        <v>0</v>
      </c>
      <c r="F64" s="355">
        <v>3.2180298075845353</v>
      </c>
      <c r="G64" s="355">
        <v>566.60859450897101</v>
      </c>
      <c r="H64" s="355">
        <v>0</v>
      </c>
      <c r="I64" s="355">
        <v>5.9269671487400135</v>
      </c>
      <c r="J64" s="355">
        <v>0</v>
      </c>
      <c r="K64" s="355">
        <v>0</v>
      </c>
    </row>
    <row r="65" spans="1:11" x14ac:dyDescent="0.25">
      <c r="A65" s="324" t="s">
        <v>3339</v>
      </c>
      <c r="B65" s="354" t="s">
        <v>3340</v>
      </c>
      <c r="C65" s="355">
        <v>4466.1836408300651</v>
      </c>
      <c r="D65" s="355">
        <v>158.29107545136267</v>
      </c>
      <c r="E65" s="355">
        <v>28.994336108224097</v>
      </c>
      <c r="F65" s="355">
        <v>0</v>
      </c>
      <c r="G65" s="355">
        <v>758.88256627826252</v>
      </c>
      <c r="H65" s="355">
        <v>0</v>
      </c>
      <c r="I65" s="355">
        <v>0</v>
      </c>
      <c r="J65" s="355">
        <v>0</v>
      </c>
      <c r="K65" s="355">
        <v>0</v>
      </c>
    </row>
    <row r="66" spans="1:11" x14ac:dyDescent="0.25">
      <c r="A66" s="324" t="s">
        <v>3341</v>
      </c>
      <c r="B66" s="354" t="s">
        <v>3342</v>
      </c>
      <c r="C66" s="355">
        <v>391.73808694430335</v>
      </c>
      <c r="D66" s="355">
        <v>15.569383515922651</v>
      </c>
      <c r="E66" s="355">
        <v>0</v>
      </c>
      <c r="F66" s="355">
        <v>0</v>
      </c>
      <c r="G66" s="355">
        <v>32.010451661575253</v>
      </c>
      <c r="H66" s="355">
        <v>0</v>
      </c>
      <c r="I66" s="355">
        <v>7.8658811620573239</v>
      </c>
      <c r="J66" s="355">
        <v>0</v>
      </c>
      <c r="K66" s="355">
        <v>0</v>
      </c>
    </row>
    <row r="67" spans="1:11" x14ac:dyDescent="0.25">
      <c r="B67" s="354" t="s">
        <v>315</v>
      </c>
      <c r="C67" s="355">
        <f t="shared" ref="C67:K67" si="0">SUM(C64:C66)</f>
        <v>19422.507191256027</v>
      </c>
      <c r="D67" s="355">
        <f t="shared" si="0"/>
        <v>238.43505667181657</v>
      </c>
      <c r="E67" s="355">
        <f t="shared" si="0"/>
        <v>28.994336108224097</v>
      </c>
      <c r="F67" s="355">
        <f t="shared" si="0"/>
        <v>3.2180298075845353</v>
      </c>
      <c r="G67" s="355">
        <f t="shared" si="0"/>
        <v>1357.5016124488088</v>
      </c>
      <c r="H67" s="355">
        <f t="shared" si="0"/>
        <v>0</v>
      </c>
      <c r="I67" s="355">
        <f t="shared" si="0"/>
        <v>13.792848310797337</v>
      </c>
      <c r="J67" s="355">
        <f t="shared" si="0"/>
        <v>0</v>
      </c>
      <c r="K67" s="355">
        <f t="shared" si="0"/>
        <v>0</v>
      </c>
    </row>
    <row r="68" spans="1:11" x14ac:dyDescent="0.25">
      <c r="C68" s="356"/>
    </row>
    <row r="69" spans="1:11" x14ac:dyDescent="0.25">
      <c r="B69" s="251" t="s">
        <v>3343</v>
      </c>
    </row>
    <row r="70" spans="1:11" x14ac:dyDescent="0.25">
      <c r="B70" s="353" t="s">
        <v>3344</v>
      </c>
      <c r="C70" s="354" t="s">
        <v>3324</v>
      </c>
      <c r="D70" s="354" t="s">
        <v>3329</v>
      </c>
      <c r="E70" s="354" t="s">
        <v>3330</v>
      </c>
      <c r="F70" s="354" t="s">
        <v>3331</v>
      </c>
      <c r="G70" s="354" t="s">
        <v>3332</v>
      </c>
      <c r="H70" s="354" t="s">
        <v>3133</v>
      </c>
      <c r="I70" s="354" t="s">
        <v>3333</v>
      </c>
      <c r="J70" s="354" t="s">
        <v>3334</v>
      </c>
      <c r="K70" s="354" t="s">
        <v>3335</v>
      </c>
    </row>
    <row r="71" spans="1:11" x14ac:dyDescent="0.25">
      <c r="A71" s="324" t="s">
        <v>3345</v>
      </c>
      <c r="B71" s="354" t="s">
        <v>3346</v>
      </c>
      <c r="C71" s="355">
        <v>291.69065853419397</v>
      </c>
      <c r="D71" s="355">
        <v>238.43505667181657</v>
      </c>
      <c r="E71" s="355">
        <v>4.171521463712919</v>
      </c>
      <c r="F71" s="355">
        <v>0</v>
      </c>
      <c r="G71" s="355">
        <v>97.364562290557615</v>
      </c>
      <c r="H71" s="355">
        <v>0</v>
      </c>
      <c r="I71" s="355">
        <v>0</v>
      </c>
      <c r="J71" s="355">
        <v>0</v>
      </c>
      <c r="K71" s="355">
        <v>0</v>
      </c>
    </row>
    <row r="72" spans="1:11" x14ac:dyDescent="0.25">
      <c r="A72" s="324" t="s">
        <v>3347</v>
      </c>
      <c r="B72" s="354" t="s">
        <v>3348</v>
      </c>
      <c r="C72" s="355">
        <v>0</v>
      </c>
      <c r="D72" s="355">
        <v>0</v>
      </c>
      <c r="E72" s="355">
        <v>0</v>
      </c>
      <c r="F72" s="355">
        <v>0</v>
      </c>
      <c r="G72" s="355">
        <v>0</v>
      </c>
      <c r="H72" s="355">
        <v>0</v>
      </c>
      <c r="I72" s="355">
        <v>0</v>
      </c>
      <c r="J72" s="355">
        <v>0</v>
      </c>
      <c r="K72" s="355">
        <v>0</v>
      </c>
    </row>
    <row r="73" spans="1:11" x14ac:dyDescent="0.25">
      <c r="A73" s="324" t="s">
        <v>3349</v>
      </c>
      <c r="B73" s="354" t="s">
        <v>690</v>
      </c>
      <c r="C73" s="355">
        <v>2425.9803445143762</v>
      </c>
      <c r="D73" s="355">
        <v>0</v>
      </c>
      <c r="E73" s="355">
        <v>24.82281464451118</v>
      </c>
      <c r="F73" s="355">
        <v>0</v>
      </c>
      <c r="G73" s="355">
        <v>0</v>
      </c>
      <c r="H73" s="355">
        <v>0</v>
      </c>
      <c r="I73" s="355">
        <v>0</v>
      </c>
      <c r="J73" s="355">
        <v>0</v>
      </c>
      <c r="K73" s="355">
        <v>0</v>
      </c>
    </row>
    <row r="74" spans="1:11" x14ac:dyDescent="0.25">
      <c r="A74" s="324" t="s">
        <v>3350</v>
      </c>
      <c r="B74" s="357" t="s">
        <v>692</v>
      </c>
      <c r="C74" s="358">
        <v>16704.836188207471</v>
      </c>
      <c r="D74" s="358">
        <v>0</v>
      </c>
      <c r="E74" s="358">
        <v>0</v>
      </c>
      <c r="F74" s="358">
        <v>3.2180298075845353</v>
      </c>
      <c r="G74" s="358">
        <v>1260.1370501582512</v>
      </c>
      <c r="H74" s="358">
        <v>0</v>
      </c>
      <c r="I74" s="355">
        <v>13.792848310797337</v>
      </c>
      <c r="J74" s="355">
        <v>0</v>
      </c>
      <c r="K74" s="355">
        <v>0</v>
      </c>
    </row>
    <row r="75" spans="1:11" x14ac:dyDescent="0.25">
      <c r="B75" s="354" t="s">
        <v>315</v>
      </c>
      <c r="C75" s="355">
        <f t="shared" ref="C75:I75" si="1">SUM(C71:C74)</f>
        <v>19422.507191256042</v>
      </c>
      <c r="D75" s="355">
        <f t="shared" si="1"/>
        <v>238.43505667181657</v>
      </c>
      <c r="E75" s="355">
        <f t="shared" si="1"/>
        <v>28.994336108224097</v>
      </c>
      <c r="F75" s="355">
        <f t="shared" si="1"/>
        <v>3.2180298075845353</v>
      </c>
      <c r="G75" s="355">
        <f t="shared" si="1"/>
        <v>1357.5016124488088</v>
      </c>
      <c r="H75" s="355">
        <f t="shared" si="1"/>
        <v>0</v>
      </c>
      <c r="I75" s="355">
        <f t="shared" si="1"/>
        <v>13.792848310797337</v>
      </c>
      <c r="J75" s="355">
        <v>0</v>
      </c>
      <c r="K75" s="355">
        <v>0</v>
      </c>
    </row>
    <row r="76" spans="1:11" x14ac:dyDescent="0.25">
      <c r="C76" s="359"/>
    </row>
    <row r="77" spans="1:11" x14ac:dyDescent="0.25">
      <c r="B77" s="251" t="s">
        <v>3351</v>
      </c>
    </row>
    <row r="78" spans="1:11" x14ac:dyDescent="0.25">
      <c r="B78" s="353" t="s">
        <v>3352</v>
      </c>
      <c r="C78" s="354" t="s">
        <v>3338</v>
      </c>
      <c r="D78" s="354" t="s">
        <v>3340</v>
      </c>
      <c r="E78" s="354" t="s">
        <v>3342</v>
      </c>
      <c r="F78" s="354" t="s">
        <v>315</v>
      </c>
    </row>
    <row r="79" spans="1:11" x14ac:dyDescent="0.25">
      <c r="A79" s="324" t="s">
        <v>3353</v>
      </c>
      <c r="B79" s="354" t="s">
        <v>3346</v>
      </c>
      <c r="C79" s="355">
        <v>251.19758616429539</v>
      </c>
      <c r="D79" s="355">
        <v>364.89482928006311</v>
      </c>
      <c r="E79" s="355">
        <v>15.569383515922651</v>
      </c>
      <c r="F79" s="355">
        <f>SUM(C79:E79)</f>
        <v>631.66179896028109</v>
      </c>
    </row>
    <row r="80" spans="1:11" x14ac:dyDescent="0.25">
      <c r="A80" s="324" t="s">
        <v>3354</v>
      </c>
      <c r="B80" s="354" t="s">
        <v>3348</v>
      </c>
      <c r="C80" s="355">
        <v>0</v>
      </c>
      <c r="D80" s="355">
        <v>0</v>
      </c>
      <c r="E80" s="355">
        <v>0</v>
      </c>
      <c r="F80" s="355">
        <f>SUM(C80:E80)</f>
        <v>0</v>
      </c>
    </row>
    <row r="81" spans="1:11" x14ac:dyDescent="0.25">
      <c r="A81" s="324" t="s">
        <v>3355</v>
      </c>
      <c r="B81" s="354" t="s">
        <v>690</v>
      </c>
      <c r="C81" s="355">
        <v>2351.8419221396684</v>
      </c>
      <c r="D81" s="355">
        <v>98.9612370192188</v>
      </c>
      <c r="E81" s="355">
        <v>0</v>
      </c>
      <c r="F81" s="355">
        <f t="shared" ref="F81:F82" si="2">SUM(C81:E81)</f>
        <v>2450.8031591588874</v>
      </c>
    </row>
    <row r="82" spans="1:11" ht="15" customHeight="1" x14ac:dyDescent="0.25">
      <c r="A82" s="324" t="s">
        <v>3356</v>
      </c>
      <c r="B82" s="357" t="s">
        <v>692</v>
      </c>
      <c r="C82" s="355">
        <v>12601.874144347521</v>
      </c>
      <c r="D82" s="355">
        <v>4948.4955523686303</v>
      </c>
      <c r="E82" s="355">
        <v>431.61441976793577</v>
      </c>
      <c r="F82" s="355">
        <f t="shared" si="2"/>
        <v>17981.984116484087</v>
      </c>
    </row>
    <row r="83" spans="1:11" x14ac:dyDescent="0.25">
      <c r="B83" s="354" t="s">
        <v>315</v>
      </c>
      <c r="C83" s="355">
        <f>SUM(C79:C82)</f>
        <v>15204.913652651485</v>
      </c>
      <c r="D83" s="355">
        <f t="shared" ref="D83:E83" si="3">SUM(D79:D82)</f>
        <v>5412.3516186679126</v>
      </c>
      <c r="E83" s="355">
        <f t="shared" si="3"/>
        <v>447.18380328385842</v>
      </c>
      <c r="F83" s="355">
        <f>SUM(F79:F82)</f>
        <v>21064.449074603257</v>
      </c>
    </row>
    <row r="84" spans="1:11" x14ac:dyDescent="0.25">
      <c r="C84" s="359"/>
    </row>
    <row r="85" spans="1:11" s="361" customFormat="1" x14ac:dyDescent="0.25">
      <c r="A85" s="360"/>
      <c r="B85" s="251" t="s">
        <v>3357</v>
      </c>
      <c r="C85" s="242"/>
      <c r="D85" s="242"/>
      <c r="E85" s="242"/>
      <c r="F85" s="242"/>
      <c r="G85" s="242"/>
      <c r="H85" s="242"/>
      <c r="I85" s="242"/>
      <c r="J85" s="242"/>
      <c r="K85" s="242"/>
    </row>
    <row r="86" spans="1:11" x14ac:dyDescent="0.25">
      <c r="B86" s="506" t="s">
        <v>3358</v>
      </c>
      <c r="C86" s="507"/>
      <c r="D86" s="507"/>
      <c r="E86" s="508"/>
      <c r="F86" s="355">
        <f>F83</f>
        <v>21064.449074603257</v>
      </c>
    </row>
    <row r="87" spans="1:11" x14ac:dyDescent="0.25">
      <c r="B87" s="362"/>
      <c r="C87" s="362"/>
      <c r="D87" s="362"/>
      <c r="E87" s="362"/>
      <c r="F87" s="359"/>
    </row>
    <row r="88" spans="1:11" x14ac:dyDescent="0.25">
      <c r="B88" s="326"/>
      <c r="C88" s="326"/>
      <c r="D88" s="326"/>
    </row>
    <row r="89" spans="1:11" x14ac:dyDescent="0.25">
      <c r="B89" s="363" t="s">
        <v>3359</v>
      </c>
      <c r="C89" s="364"/>
      <c r="D89" s="326"/>
    </row>
    <row r="90" spans="1:11" x14ac:dyDescent="0.25">
      <c r="B90" s="357" t="s">
        <v>3360</v>
      </c>
      <c r="C90" s="365"/>
      <c r="D90" s="326"/>
    </row>
    <row r="91" spans="1:11" x14ac:dyDescent="0.25">
      <c r="B91" s="357" t="s">
        <v>3361</v>
      </c>
      <c r="C91" s="365"/>
      <c r="D91" s="326"/>
    </row>
    <row r="92" spans="1:11" x14ac:dyDescent="0.25">
      <c r="B92" s="357" t="s">
        <v>3342</v>
      </c>
      <c r="C92" s="365"/>
      <c r="D92" s="326"/>
    </row>
    <row r="93" spans="1:11" x14ac:dyDescent="0.25">
      <c r="B93" s="357" t="s">
        <v>315</v>
      </c>
      <c r="C93" s="365"/>
      <c r="D93" s="326"/>
    </row>
    <row r="94" spans="1:11" x14ac:dyDescent="0.25">
      <c r="B94" s="326"/>
      <c r="C94" s="326"/>
      <c r="D94" s="326"/>
    </row>
    <row r="95" spans="1:11" x14ac:dyDescent="0.25">
      <c r="B95" s="363" t="s">
        <v>3362</v>
      </c>
      <c r="C95" s="364"/>
      <c r="D95" s="326"/>
    </row>
    <row r="96" spans="1:11" x14ac:dyDescent="0.25">
      <c r="B96" s="357" t="s">
        <v>3360</v>
      </c>
      <c r="C96" s="365"/>
      <c r="D96" s="326"/>
    </row>
    <row r="97" spans="2:6" x14ac:dyDescent="0.25">
      <c r="B97" s="357" t="s">
        <v>3361</v>
      </c>
      <c r="C97" s="365"/>
      <c r="D97" s="326"/>
    </row>
    <row r="98" spans="2:6" x14ac:dyDescent="0.25">
      <c r="B98" s="357" t="s">
        <v>3342</v>
      </c>
      <c r="C98" s="365"/>
      <c r="D98" s="326"/>
    </row>
    <row r="99" spans="2:6" x14ac:dyDescent="0.25">
      <c r="B99" s="357" t="s">
        <v>315</v>
      </c>
      <c r="C99" s="365"/>
      <c r="D99" s="326"/>
    </row>
    <row r="100" spans="2:6" x14ac:dyDescent="0.25">
      <c r="B100" s="326"/>
      <c r="C100" s="366"/>
      <c r="D100" s="326"/>
    </row>
    <row r="101" spans="2:6" x14ac:dyDescent="0.25">
      <c r="B101" s="326"/>
      <c r="C101" s="366"/>
      <c r="D101" s="326"/>
    </row>
    <row r="102" spans="2:6" x14ac:dyDescent="0.25">
      <c r="B102" s="326"/>
      <c r="C102" s="366"/>
      <c r="D102" s="326"/>
    </row>
    <row r="103" spans="2:6" ht="18" x14ac:dyDescent="0.25">
      <c r="B103" s="501" t="s">
        <v>3363</v>
      </c>
      <c r="C103" s="501"/>
      <c r="D103" s="501"/>
      <c r="E103" s="501"/>
      <c r="F103" s="501"/>
    </row>
    <row r="104" spans="2:6" ht="18" x14ac:dyDescent="0.25">
      <c r="B104" s="352"/>
      <c r="C104" s="367"/>
      <c r="D104" s="368"/>
      <c r="E104" s="368"/>
      <c r="F104" s="368"/>
    </row>
    <row r="105" spans="2:6" x14ac:dyDescent="0.25">
      <c r="B105" s="369" t="s">
        <v>3364</v>
      </c>
      <c r="C105" s="370">
        <f>F27</f>
        <v>547783.74388408905</v>
      </c>
    </row>
    <row r="106" spans="2:6" x14ac:dyDescent="0.25">
      <c r="B106" s="371" t="s">
        <v>3365</v>
      </c>
      <c r="C106" s="372">
        <v>1</v>
      </c>
      <c r="D106"/>
    </row>
    <row r="107" spans="2:6" x14ac:dyDescent="0.25">
      <c r="B107" s="371" t="s">
        <v>3366</v>
      </c>
      <c r="C107" s="373"/>
    </row>
    <row r="108" spans="2:6" x14ac:dyDescent="0.25">
      <c r="B108" s="371" t="s">
        <v>3367</v>
      </c>
      <c r="C108" s="373"/>
    </row>
    <row r="109" spans="2:6" x14ac:dyDescent="0.25">
      <c r="B109" s="371" t="s">
        <v>3368</v>
      </c>
      <c r="C109" s="373"/>
    </row>
    <row r="110" spans="2:6" x14ac:dyDescent="0.25">
      <c r="B110" s="371" t="s">
        <v>3369</v>
      </c>
      <c r="C110" s="373"/>
    </row>
    <row r="111" spans="2:6" x14ac:dyDescent="0.25">
      <c r="B111" s="371" t="s">
        <v>3370</v>
      </c>
      <c r="C111" s="373"/>
    </row>
    <row r="112" spans="2:6" x14ac:dyDescent="0.25">
      <c r="B112" s="371" t="s">
        <v>3371</v>
      </c>
      <c r="C112" s="373"/>
    </row>
    <row r="113" spans="2:6" x14ac:dyDescent="0.25">
      <c r="B113" s="374"/>
      <c r="C113" s="375"/>
    </row>
    <row r="115" spans="2:6" ht="18" x14ac:dyDescent="0.25">
      <c r="B115" s="501" t="s">
        <v>3372</v>
      </c>
      <c r="C115" s="501"/>
      <c r="D115" s="501"/>
      <c r="E115" s="501"/>
      <c r="F115" s="501"/>
    </row>
    <row r="116" spans="2:6" ht="18" x14ac:dyDescent="0.25">
      <c r="B116" s="352"/>
      <c r="C116" s="502" t="s">
        <v>3373</v>
      </c>
      <c r="D116" s="502"/>
      <c r="E116" s="502"/>
      <c r="F116" s="502"/>
    </row>
    <row r="117" spans="2:6" x14ac:dyDescent="0.25">
      <c r="B117" s="376" t="s">
        <v>3374</v>
      </c>
      <c r="C117" s="499" t="s">
        <v>3375</v>
      </c>
      <c r="D117" s="499"/>
      <c r="E117" s="499"/>
      <c r="F117" s="499"/>
    </row>
    <row r="118" spans="2:6" x14ac:dyDescent="0.25">
      <c r="B118" s="376"/>
      <c r="C118" s="377"/>
      <c r="D118" s="377"/>
      <c r="E118" s="377"/>
      <c r="F118" s="377"/>
    </row>
    <row r="119" spans="2:6" x14ac:dyDescent="0.25">
      <c r="B119" s="378" t="s">
        <v>3376</v>
      </c>
      <c r="C119" s="500"/>
      <c r="D119" s="500"/>
      <c r="E119" s="500"/>
      <c r="F119" s="500"/>
    </row>
    <row r="120" spans="2:6" x14ac:dyDescent="0.25">
      <c r="B120" s="379" t="s">
        <v>3377</v>
      </c>
      <c r="C120" s="361"/>
      <c r="D120" s="361"/>
      <c r="E120" s="361"/>
      <c r="F120" s="361"/>
    </row>
    <row r="121" spans="2:6" x14ac:dyDescent="0.25">
      <c r="B121" s="376"/>
    </row>
    <row r="122" spans="2:6" x14ac:dyDescent="0.25">
      <c r="B122" s="376"/>
    </row>
    <row r="123" spans="2:6" ht="15.75" x14ac:dyDescent="0.25">
      <c r="B123" s="380"/>
    </row>
    <row r="124" spans="2:6" ht="18" x14ac:dyDescent="0.25">
      <c r="B124" s="501" t="s">
        <v>3378</v>
      </c>
      <c r="C124" s="501"/>
      <c r="D124" s="501"/>
      <c r="E124" s="501"/>
      <c r="F124" s="501"/>
    </row>
    <row r="125" spans="2:6" ht="18" x14ac:dyDescent="0.25">
      <c r="B125" s="352"/>
      <c r="C125" s="502" t="s">
        <v>3373</v>
      </c>
      <c r="D125" s="502"/>
      <c r="E125" s="502"/>
      <c r="F125" s="502"/>
    </row>
    <row r="126" spans="2:6" x14ac:dyDescent="0.25">
      <c r="B126" s="381"/>
      <c r="C126" s="503" t="s">
        <v>262</v>
      </c>
      <c r="D126" s="503"/>
      <c r="E126" s="503" t="s">
        <v>265</v>
      </c>
      <c r="F126" s="503"/>
    </row>
    <row r="127" spans="2:6" ht="30" x14ac:dyDescent="0.25">
      <c r="B127" s="382" t="s">
        <v>3379</v>
      </c>
      <c r="C127" s="499" t="s">
        <v>3375</v>
      </c>
      <c r="D127" s="499"/>
      <c r="E127" s="499"/>
      <c r="F127" s="499"/>
    </row>
    <row r="128" spans="2:6" x14ac:dyDescent="0.25">
      <c r="B128" s="376" t="s">
        <v>3380</v>
      </c>
      <c r="C128" s="499" t="s">
        <v>3375</v>
      </c>
      <c r="D128" s="499"/>
      <c r="E128" s="499"/>
      <c r="F128" s="499"/>
    </row>
    <row r="129" spans="2:9" x14ac:dyDescent="0.25">
      <c r="B129" s="378" t="s">
        <v>3381</v>
      </c>
      <c r="C129" s="500" t="s">
        <v>3375</v>
      </c>
      <c r="D129" s="500"/>
      <c r="E129" s="500"/>
      <c r="F129" s="500"/>
    </row>
    <row r="130" spans="2:9" ht="20.25" customHeight="1" x14ac:dyDescent="0.25">
      <c r="B130" s="383"/>
    </row>
    <row r="131" spans="2:9" x14ac:dyDescent="0.25">
      <c r="I131" s="306" t="s">
        <v>3278</v>
      </c>
    </row>
  </sheetData>
  <mergeCells count="18">
    <mergeCell ref="C116:F116"/>
    <mergeCell ref="B5:I5"/>
    <mergeCell ref="B59:D59"/>
    <mergeCell ref="B86:E86"/>
    <mergeCell ref="B103:F103"/>
    <mergeCell ref="B115:F115"/>
    <mergeCell ref="C117:F117"/>
    <mergeCell ref="C119:F119"/>
    <mergeCell ref="B124:F124"/>
    <mergeCell ref="C125:F125"/>
    <mergeCell ref="C126:D126"/>
    <mergeCell ref="E126:F126"/>
    <mergeCell ref="C127:D127"/>
    <mergeCell ref="E127:F127"/>
    <mergeCell ref="C128:D128"/>
    <mergeCell ref="E128:F128"/>
    <mergeCell ref="C129:D129"/>
    <mergeCell ref="E129:F129"/>
  </mergeCells>
  <hyperlinks>
    <hyperlink ref="I131" location="'D. NTT Contents'!A1" display="To Contents" xr:uid="{64B786FE-CE96-4D49-A883-8E52702C885E}"/>
  </hyperlinks>
  <pageMargins left="0.70866141732283472" right="0.70866141732283472" top="0.74803149606299213" bottom="0.74803149606299213" header="0.31496062992125984" footer="0.31496062992125984"/>
  <pageSetup paperSize="9" scale="3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FDC6-5E4A-41E9-82D8-F4065376BE5D}">
  <sheetPr codeName="Sheet26">
    <tabColor rgb="FF243386"/>
    <pageSetUpPr fitToPage="1"/>
  </sheetPr>
  <dimension ref="A4:N34"/>
  <sheetViews>
    <sheetView topLeftCell="E1" zoomScale="115" zoomScaleNormal="115" workbookViewId="0">
      <selection activeCell="J11" sqref="J11"/>
    </sheetView>
  </sheetViews>
  <sheetFormatPr defaultColWidth="9.28515625" defaultRowHeight="15" x14ac:dyDescent="0.25"/>
  <cols>
    <col min="1" max="1" width="2.7109375" style="324" customWidth="1"/>
    <col min="2" max="2" width="7.5703125" style="242" customWidth="1"/>
    <col min="3" max="13" width="15.5703125" style="242" customWidth="1"/>
    <col min="14" max="16384" width="9.28515625" style="242"/>
  </cols>
  <sheetData>
    <row r="4" spans="1:13" ht="18" x14ac:dyDescent="0.25">
      <c r="B4" s="243"/>
      <c r="K4" s="384"/>
      <c r="L4" s="385"/>
    </row>
    <row r="5" spans="1:13" x14ac:dyDescent="0.25">
      <c r="B5" s="386" t="s">
        <v>3382</v>
      </c>
    </row>
    <row r="7" spans="1:13" ht="15.75" x14ac:dyDescent="0.25">
      <c r="B7" s="387" t="s">
        <v>3383</v>
      </c>
    </row>
    <row r="8" spans="1:13" ht="3.75" customHeight="1" x14ac:dyDescent="0.25">
      <c r="B8" s="387"/>
    </row>
    <row r="9" spans="1:13" x14ac:dyDescent="0.25">
      <c r="B9" s="388" t="s">
        <v>3191</v>
      </c>
      <c r="C9" s="389"/>
      <c r="D9" s="389"/>
      <c r="E9" s="389"/>
      <c r="F9" s="389"/>
      <c r="G9" s="389"/>
      <c r="H9" s="389"/>
      <c r="I9" s="389"/>
      <c r="J9" s="389"/>
      <c r="K9" s="389"/>
      <c r="L9" s="389"/>
      <c r="M9" s="389"/>
    </row>
    <row r="10" spans="1:13" ht="45" x14ac:dyDescent="0.25">
      <c r="B10" s="334"/>
      <c r="C10" s="390" t="s">
        <v>3047</v>
      </c>
      <c r="D10" s="391" t="s">
        <v>3044</v>
      </c>
      <c r="E10" s="391" t="s">
        <v>3050</v>
      </c>
      <c r="F10" s="391" t="s">
        <v>3043</v>
      </c>
      <c r="G10" s="391" t="s">
        <v>3048</v>
      </c>
      <c r="H10" s="391" t="s">
        <v>3045</v>
      </c>
      <c r="I10" s="391" t="s">
        <v>3046</v>
      </c>
      <c r="J10" s="391" t="s">
        <v>1364</v>
      </c>
      <c r="K10" s="391" t="s">
        <v>3049</v>
      </c>
      <c r="L10" s="391" t="s">
        <v>313</v>
      </c>
      <c r="M10" s="392" t="s">
        <v>315</v>
      </c>
    </row>
    <row r="11" spans="1:13" x14ac:dyDescent="0.25">
      <c r="A11" s="324" t="s">
        <v>3042</v>
      </c>
      <c r="B11" s="393" t="s">
        <v>315</v>
      </c>
      <c r="C11" s="394">
        <v>323616</v>
      </c>
      <c r="D11" s="394">
        <v>26074</v>
      </c>
      <c r="E11" s="394">
        <v>4058</v>
      </c>
      <c r="F11" s="394">
        <v>3217</v>
      </c>
      <c r="G11" s="394">
        <v>5447</v>
      </c>
      <c r="H11" s="394">
        <v>648</v>
      </c>
      <c r="I11" s="394">
        <v>3109</v>
      </c>
      <c r="J11" s="394">
        <v>1125</v>
      </c>
      <c r="K11" s="394">
        <v>581</v>
      </c>
      <c r="L11" s="394">
        <v>320</v>
      </c>
      <c r="M11" s="395">
        <f>SUM(C11:L11)</f>
        <v>368195</v>
      </c>
    </row>
    <row r="12" spans="1:13" x14ac:dyDescent="0.25">
      <c r="B12" s="396" t="s">
        <v>3384</v>
      </c>
      <c r="C12" s="397">
        <f>C11/$M$11</f>
        <v>0.87892556933146837</v>
      </c>
      <c r="D12" s="397">
        <f t="shared" ref="D12:L12" si="0">D11/$M$11</f>
        <v>7.0815736226727682E-2</v>
      </c>
      <c r="E12" s="397">
        <f t="shared" si="0"/>
        <v>1.1021333804098372E-2</v>
      </c>
      <c r="F12" s="397">
        <f t="shared" si="0"/>
        <v>8.7372180502179545E-3</v>
      </c>
      <c r="G12" s="397">
        <f t="shared" si="0"/>
        <v>1.4793791333396705E-2</v>
      </c>
      <c r="H12" s="397">
        <f t="shared" si="0"/>
        <v>1.7599369899102377E-3</v>
      </c>
      <c r="I12" s="397">
        <f t="shared" si="0"/>
        <v>8.4438952185662483E-3</v>
      </c>
      <c r="J12" s="397">
        <f t="shared" si="0"/>
        <v>3.0554461630386072E-3</v>
      </c>
      <c r="K12" s="397">
        <f t="shared" si="0"/>
        <v>1.5779681962003829E-3</v>
      </c>
      <c r="L12" s="397">
        <f t="shared" si="0"/>
        <v>8.6910468637542611E-4</v>
      </c>
      <c r="M12" s="398">
        <f>SUM(C12:L12)</f>
        <v>1.0000000000000002</v>
      </c>
    </row>
    <row r="13" spans="1:13" x14ac:dyDescent="0.25">
      <c r="B13" s="326"/>
      <c r="C13" s="326"/>
    </row>
    <row r="14" spans="1:13" ht="15.75" x14ac:dyDescent="0.25">
      <c r="B14" s="399" t="s">
        <v>3385</v>
      </c>
      <c r="C14" s="326"/>
    </row>
    <row r="15" spans="1:13" ht="3.75" customHeight="1" x14ac:dyDescent="0.25">
      <c r="B15" s="399"/>
      <c r="C15" s="326"/>
      <c r="F15" s="242">
        <v>15.694000000000001</v>
      </c>
    </row>
    <row r="16" spans="1:13" x14ac:dyDescent="0.25">
      <c r="B16" s="400" t="s">
        <v>3193</v>
      </c>
      <c r="C16" s="401"/>
      <c r="D16" s="389"/>
      <c r="E16" s="389"/>
      <c r="F16" s="389"/>
      <c r="G16" s="389"/>
      <c r="H16" s="389"/>
      <c r="I16" s="389"/>
      <c r="J16" s="389"/>
      <c r="K16" s="389"/>
      <c r="L16" s="389"/>
      <c r="M16" s="389"/>
    </row>
    <row r="17" spans="1:14" ht="45" x14ac:dyDescent="0.25">
      <c r="B17" s="334"/>
      <c r="C17" s="390" t="s">
        <v>3047</v>
      </c>
      <c r="D17" s="391" t="s">
        <v>3044</v>
      </c>
      <c r="E17" s="391" t="s">
        <v>3050</v>
      </c>
      <c r="F17" s="391" t="s">
        <v>3043</v>
      </c>
      <c r="G17" s="391" t="s">
        <v>3048</v>
      </c>
      <c r="H17" s="391" t="s">
        <v>3045</v>
      </c>
      <c r="I17" s="391" t="s">
        <v>3046</v>
      </c>
      <c r="J17" s="391" t="s">
        <v>1364</v>
      </c>
      <c r="K17" s="391" t="s">
        <v>3049</v>
      </c>
      <c r="L17" s="391" t="s">
        <v>313</v>
      </c>
      <c r="M17" s="392" t="s">
        <v>315</v>
      </c>
    </row>
    <row r="18" spans="1:14" x14ac:dyDescent="0.25">
      <c r="A18" s="324" t="s">
        <v>3041</v>
      </c>
      <c r="B18" s="393" t="s">
        <v>315</v>
      </c>
      <c r="C18" s="394">
        <v>417227.39248584892</v>
      </c>
      <c r="D18" s="394">
        <v>21478.305698399643</v>
      </c>
      <c r="E18" s="394">
        <v>22335.631986729972</v>
      </c>
      <c r="F18" s="394">
        <v>20606.561760199973</v>
      </c>
      <c r="G18" s="394">
        <v>26271.806636719957</v>
      </c>
      <c r="H18" s="394">
        <v>3122.3611726699992</v>
      </c>
      <c r="I18" s="394">
        <v>20641.49600136996</v>
      </c>
      <c r="J18" s="394">
        <v>4955.4568585200022</v>
      </c>
      <c r="K18" s="394">
        <v>4993.4058692999952</v>
      </c>
      <c r="L18" s="394">
        <v>6151.325414329991</v>
      </c>
      <c r="M18" s="402">
        <f>SUM(C18:L18)</f>
        <v>547783.74388408847</v>
      </c>
    </row>
    <row r="19" spans="1:14" x14ac:dyDescent="0.25">
      <c r="B19" s="396" t="s">
        <v>3384</v>
      </c>
      <c r="C19" s="397">
        <f t="shared" ref="C19:L19" si="1">C18/$M$18</f>
        <v>0.76166442897242059</v>
      </c>
      <c r="D19" s="397">
        <f t="shared" si="1"/>
        <v>3.9209461650151621E-2</v>
      </c>
      <c r="E19" s="397">
        <f t="shared" si="1"/>
        <v>4.0774543304914521E-2</v>
      </c>
      <c r="F19" s="397">
        <f t="shared" si="1"/>
        <v>3.761806002874072E-2</v>
      </c>
      <c r="G19" s="397">
        <f t="shared" si="1"/>
        <v>4.796017941393875E-2</v>
      </c>
      <c r="H19" s="397">
        <f t="shared" si="1"/>
        <v>5.699988741050873E-3</v>
      </c>
      <c r="I19" s="397">
        <f t="shared" si="1"/>
        <v>3.7681833810931271E-2</v>
      </c>
      <c r="J19" s="397">
        <f t="shared" si="1"/>
        <v>9.0463744385386163E-3</v>
      </c>
      <c r="K19" s="397">
        <f t="shared" si="1"/>
        <v>9.1156517969919974E-3</v>
      </c>
      <c r="L19" s="397">
        <f t="shared" si="1"/>
        <v>1.1229477842320959E-2</v>
      </c>
      <c r="M19" s="403">
        <f>SUM(C19:L19)</f>
        <v>0.99999999999999978</v>
      </c>
    </row>
    <row r="20" spans="1:14" x14ac:dyDescent="0.25">
      <c r="B20" s="326"/>
      <c r="C20" s="326"/>
    </row>
    <row r="21" spans="1:14" ht="15.75" x14ac:dyDescent="0.25">
      <c r="B21" s="399" t="s">
        <v>3386</v>
      </c>
      <c r="C21" s="326"/>
    </row>
    <row r="22" spans="1:14" ht="3.75" customHeight="1" x14ac:dyDescent="0.25">
      <c r="B22" s="399"/>
      <c r="C22" s="326"/>
    </row>
    <row r="23" spans="1:14" x14ac:dyDescent="0.25">
      <c r="B23" s="400" t="s">
        <v>3195</v>
      </c>
      <c r="C23" s="401"/>
      <c r="D23" s="389"/>
      <c r="E23" s="389"/>
      <c r="F23" s="389"/>
      <c r="G23" s="389"/>
      <c r="H23" s="389"/>
      <c r="I23" s="389"/>
      <c r="J23" s="389"/>
      <c r="K23" s="389"/>
      <c r="L23" s="389"/>
      <c r="M23" s="389"/>
    </row>
    <row r="24" spans="1:14" x14ac:dyDescent="0.25">
      <c r="B24" s="326"/>
      <c r="C24" s="404"/>
    </row>
    <row r="25" spans="1:14" x14ac:dyDescent="0.25">
      <c r="B25" s="334"/>
      <c r="C25" s="390" t="s">
        <v>3126</v>
      </c>
      <c r="D25" s="391" t="s">
        <v>3127</v>
      </c>
      <c r="E25" s="391" t="s">
        <v>3128</v>
      </c>
      <c r="F25" s="391" t="s">
        <v>3129</v>
      </c>
      <c r="G25" s="391" t="s">
        <v>3130</v>
      </c>
      <c r="H25" s="391" t="s">
        <v>3131</v>
      </c>
      <c r="I25" s="392" t="s">
        <v>315</v>
      </c>
    </row>
    <row r="26" spans="1:14" x14ac:dyDescent="0.25">
      <c r="A26" s="324" t="s">
        <v>3051</v>
      </c>
      <c r="B26" s="393" t="s">
        <v>315</v>
      </c>
      <c r="C26" s="394">
        <v>281389.78177498135</v>
      </c>
      <c r="D26" s="394">
        <v>164089.27408386781</v>
      </c>
      <c r="E26" s="394">
        <v>51706.01276965985</v>
      </c>
      <c r="F26" s="394">
        <v>21425.339883189998</v>
      </c>
      <c r="G26" s="394">
        <v>13313.072789339996</v>
      </c>
      <c r="H26" s="394">
        <v>15860.262583050002</v>
      </c>
      <c r="I26" s="402">
        <f>SUM(C26:H26)</f>
        <v>547783.74388408905</v>
      </c>
    </row>
    <row r="27" spans="1:14" x14ac:dyDescent="0.25">
      <c r="B27" s="396" t="s">
        <v>3384</v>
      </c>
      <c r="C27" s="397">
        <f t="shared" ref="C27:H27" si="2">C26/$I$26</f>
        <v>0.51368771876976949</v>
      </c>
      <c r="D27" s="397">
        <f t="shared" si="2"/>
        <v>0.2995511931777754</v>
      </c>
      <c r="E27" s="397">
        <f t="shared" si="2"/>
        <v>9.4391287340941668E-2</v>
      </c>
      <c r="F27" s="397">
        <f t="shared" si="2"/>
        <v>3.9112770545676502E-2</v>
      </c>
      <c r="G27" s="397">
        <f t="shared" si="2"/>
        <v>2.4303519295667597E-2</v>
      </c>
      <c r="H27" s="397">
        <f t="shared" si="2"/>
        <v>2.8953510870169289E-2</v>
      </c>
      <c r="I27" s="398">
        <f>SUM(C27:H27)</f>
        <v>1</v>
      </c>
    </row>
    <row r="28" spans="1:14" x14ac:dyDescent="0.25">
      <c r="B28" s="326"/>
      <c r="C28" s="326"/>
    </row>
    <row r="29" spans="1:14" x14ac:dyDescent="0.25">
      <c r="N29" s="405" t="s">
        <v>3278</v>
      </c>
    </row>
    <row r="34" spans="4:8" x14ac:dyDescent="0.25">
      <c r="D34" s="406"/>
      <c r="E34" s="406"/>
      <c r="F34" s="406"/>
      <c r="G34" s="406"/>
      <c r="H34" s="406"/>
    </row>
  </sheetData>
  <hyperlinks>
    <hyperlink ref="N29" location="'D. NTT Contents'!A1" display="To Contents" xr:uid="{439FDA20-C87C-493C-952A-6E13C402BF28}"/>
  </hyperlinks>
  <pageMargins left="0.70866141732283472" right="0.70866141732283472" top="0.74803149606299213" bottom="0.74803149606299213" header="0.31496062992125984" footer="0.31496062992125984"/>
  <pageSetup paperSize="9" scale="5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A0D9A-600E-4E30-BEB8-2FCAFBA05F66}">
  <sheetPr codeName="Sheet27">
    <tabColor rgb="FF243386"/>
    <pageSetUpPr fitToPage="1"/>
  </sheetPr>
  <dimension ref="A5:P92"/>
  <sheetViews>
    <sheetView topLeftCell="I62" zoomScaleNormal="100" workbookViewId="0">
      <selection activeCell="D26" sqref="D26"/>
    </sheetView>
  </sheetViews>
  <sheetFormatPr defaultColWidth="9.28515625" defaultRowHeight="15" x14ac:dyDescent="0.25"/>
  <cols>
    <col min="1" max="1" width="2.7109375" style="324" customWidth="1"/>
    <col min="2" max="2" width="31" style="242" customWidth="1"/>
    <col min="3" max="3" width="18.5703125" style="242" bestFit="1" customWidth="1"/>
    <col min="4" max="5" width="19.28515625" style="242" bestFit="1" customWidth="1"/>
    <col min="6" max="6" width="18.5703125" style="242" bestFit="1" customWidth="1"/>
    <col min="7" max="7" width="18.28515625" style="242" bestFit="1" customWidth="1"/>
    <col min="8" max="12" width="15.5703125" style="242" customWidth="1"/>
    <col min="13" max="13" width="3.42578125" style="242" customWidth="1"/>
    <col min="14" max="14" width="15.7109375" style="242" bestFit="1" customWidth="1"/>
    <col min="15" max="15" width="9.28515625" style="242"/>
    <col min="16" max="16" width="12" style="242" bestFit="1" customWidth="1"/>
    <col min="17" max="16384" width="9.28515625" style="242"/>
  </cols>
  <sheetData>
    <row r="5" spans="1:16" ht="15.75" x14ac:dyDescent="0.25">
      <c r="B5" s="387" t="s">
        <v>3387</v>
      </c>
    </row>
    <row r="6" spans="1:16" ht="3.75" customHeight="1" x14ac:dyDescent="0.25">
      <c r="B6" s="387"/>
    </row>
    <row r="7" spans="1:16" x14ac:dyDescent="0.25">
      <c r="B7" s="407" t="s">
        <v>3197</v>
      </c>
      <c r="C7" s="407"/>
      <c r="D7" s="408"/>
      <c r="E7" s="409"/>
      <c r="F7" s="409"/>
      <c r="G7" s="409"/>
      <c r="H7" s="409"/>
      <c r="I7" s="409"/>
      <c r="J7" s="409"/>
      <c r="K7" s="410"/>
      <c r="L7" s="410"/>
      <c r="M7" s="326"/>
      <c r="N7" s="363"/>
    </row>
    <row r="8" spans="1:16" x14ac:dyDescent="0.25">
      <c r="B8" s="318"/>
      <c r="C8" s="509" t="s">
        <v>3388</v>
      </c>
      <c r="D8" s="509"/>
      <c r="E8" s="509"/>
      <c r="F8" s="509"/>
      <c r="G8" s="509"/>
      <c r="H8" s="509"/>
      <c r="I8" s="509"/>
      <c r="J8" s="509"/>
      <c r="K8" s="509"/>
      <c r="L8" s="509"/>
      <c r="M8" s="326"/>
      <c r="N8" s="326"/>
    </row>
    <row r="9" spans="1:16" x14ac:dyDescent="0.25">
      <c r="B9" s="318"/>
      <c r="C9" s="411" t="s">
        <v>3059</v>
      </c>
      <c r="D9" s="411" t="s">
        <v>3060</v>
      </c>
      <c r="E9" s="411" t="s">
        <v>3061</v>
      </c>
      <c r="F9" s="411" t="s">
        <v>3062</v>
      </c>
      <c r="G9" s="411" t="s">
        <v>3063</v>
      </c>
      <c r="H9" s="411" t="s">
        <v>3064</v>
      </c>
      <c r="I9" s="411" t="s">
        <v>3065</v>
      </c>
      <c r="J9" s="411" t="s">
        <v>3066</v>
      </c>
      <c r="K9" s="411" t="s">
        <v>3067</v>
      </c>
      <c r="L9" s="412" t="s">
        <v>3389</v>
      </c>
      <c r="M9" s="326"/>
      <c r="N9" s="413"/>
    </row>
    <row r="10" spans="1:16" x14ac:dyDescent="0.25">
      <c r="C10" s="414"/>
      <c r="D10" s="414"/>
      <c r="E10" s="414"/>
      <c r="F10" s="414"/>
      <c r="G10" s="414"/>
      <c r="H10" s="414"/>
      <c r="I10" s="414"/>
      <c r="J10" s="414"/>
      <c r="K10" s="414"/>
      <c r="L10" s="414"/>
      <c r="M10" s="326"/>
      <c r="N10" s="326"/>
    </row>
    <row r="11" spans="1:16" x14ac:dyDescent="0.25">
      <c r="A11" s="324" t="s">
        <v>3074</v>
      </c>
      <c r="B11" s="415" t="s">
        <v>3047</v>
      </c>
      <c r="C11" s="416">
        <v>163592.30960492816</v>
      </c>
      <c r="D11" s="416">
        <v>135339.95278047118</v>
      </c>
      <c r="E11" s="416">
        <v>85028.8511980162</v>
      </c>
      <c r="F11" s="416">
        <v>21820.796777310625</v>
      </c>
      <c r="G11" s="416">
        <v>10323.180414994495</v>
      </c>
      <c r="H11" s="416">
        <v>839.74897454416498</v>
      </c>
      <c r="I11" s="416">
        <v>125.17954460878622</v>
      </c>
      <c r="J11" s="416">
        <v>52.26940792878657</v>
      </c>
      <c r="K11" s="416">
        <v>29.274994638786467</v>
      </c>
      <c r="L11" s="416">
        <v>75.756015227864509</v>
      </c>
      <c r="M11" s="326"/>
      <c r="N11" s="417">
        <f>SUM(C11:M11)</f>
        <v>417227.31971266906</v>
      </c>
      <c r="P11" s="418"/>
    </row>
    <row r="12" spans="1:16" x14ac:dyDescent="0.25">
      <c r="A12" s="324" t="s">
        <v>3070</v>
      </c>
      <c r="B12" s="415" t="s">
        <v>3044</v>
      </c>
      <c r="C12" s="416">
        <v>9852.8706936755098</v>
      </c>
      <c r="D12" s="416">
        <v>7262.7887754675548</v>
      </c>
      <c r="E12" s="416">
        <v>3457.3784940571577</v>
      </c>
      <c r="F12" s="416">
        <v>735.71688505786244</v>
      </c>
      <c r="G12" s="416">
        <v>164.21061899490834</v>
      </c>
      <c r="H12" s="416">
        <v>1.8098287613704054</v>
      </c>
      <c r="I12" s="416">
        <v>0.91862253966666696</v>
      </c>
      <c r="J12" s="416">
        <v>0.47991524966666649</v>
      </c>
      <c r="K12" s="416">
        <v>0.23371909966666671</v>
      </c>
      <c r="L12" s="416">
        <v>1.8981454966666669</v>
      </c>
      <c r="M12" s="326"/>
      <c r="N12" s="417">
        <f t="shared" ref="N12:N22" si="0">SUM(C12:M12)</f>
        <v>21478.305698400032</v>
      </c>
      <c r="P12" s="418"/>
    </row>
    <row r="13" spans="1:16" x14ac:dyDescent="0.25">
      <c r="A13" s="324" t="s">
        <v>3077</v>
      </c>
      <c r="B13" s="415" t="s">
        <v>3050</v>
      </c>
      <c r="C13" s="416">
        <v>13205.297439703863</v>
      </c>
      <c r="D13" s="416">
        <v>4692.2141482600064</v>
      </c>
      <c r="E13" s="416">
        <v>2378.7901626591265</v>
      </c>
      <c r="F13" s="416">
        <v>534.68882865581384</v>
      </c>
      <c r="G13" s="416">
        <v>349.74954305294881</v>
      </c>
      <c r="H13" s="416">
        <v>124.45132377553142</v>
      </c>
      <c r="I13" s="416">
        <v>121.77419550973065</v>
      </c>
      <c r="J13" s="416">
        <v>120.48930247375517</v>
      </c>
      <c r="K13" s="416">
        <v>113.33241387228416</v>
      </c>
      <c r="L13" s="416">
        <v>648.35051307694096</v>
      </c>
      <c r="M13" s="326"/>
      <c r="N13" s="417">
        <f t="shared" si="0"/>
        <v>22289.137871039999</v>
      </c>
      <c r="P13" s="418"/>
    </row>
    <row r="14" spans="1:16" x14ac:dyDescent="0.25">
      <c r="A14" s="324" t="s">
        <v>3069</v>
      </c>
      <c r="B14" s="415" t="s">
        <v>3043</v>
      </c>
      <c r="C14" s="416">
        <v>14293.779555060351</v>
      </c>
      <c r="D14" s="416">
        <v>4475.2681379281457</v>
      </c>
      <c r="E14" s="416">
        <v>1551.563370187052</v>
      </c>
      <c r="F14" s="416">
        <v>209.6265608881385</v>
      </c>
      <c r="G14" s="416">
        <v>58.506088512516598</v>
      </c>
      <c r="H14" s="416">
        <v>8.0697869576127168</v>
      </c>
      <c r="I14" s="416">
        <v>3.914760666170471</v>
      </c>
      <c r="J14" s="416">
        <v>2.7539999999999996</v>
      </c>
      <c r="K14" s="416">
        <v>1.3925000000000001</v>
      </c>
      <c r="L14" s="416">
        <v>1.6869999999999998</v>
      </c>
      <c r="M14" s="326"/>
      <c r="N14" s="417">
        <f t="shared" si="0"/>
        <v>20606.561760199995</v>
      </c>
      <c r="P14" s="418"/>
    </row>
    <row r="15" spans="1:16" x14ac:dyDescent="0.25">
      <c r="A15" s="324" t="s">
        <v>3075</v>
      </c>
      <c r="B15" s="415" t="s">
        <v>3048</v>
      </c>
      <c r="C15" s="416">
        <v>13294.637215364486</v>
      </c>
      <c r="D15" s="416">
        <v>8368.4706356700717</v>
      </c>
      <c r="E15" s="416">
        <v>3930.6260512507788</v>
      </c>
      <c r="F15" s="416">
        <v>495.56909579631986</v>
      </c>
      <c r="G15" s="416">
        <v>131.3593983868675</v>
      </c>
      <c r="H15" s="416">
        <v>14.020094388628079</v>
      </c>
      <c r="I15" s="416">
        <v>7.3907532573211085</v>
      </c>
      <c r="J15" s="416">
        <v>5.7618465100869347</v>
      </c>
      <c r="K15" s="416">
        <v>3.6244090199980139</v>
      </c>
      <c r="L15" s="416">
        <v>20.34713707541755</v>
      </c>
      <c r="M15" s="326"/>
      <c r="N15" s="417">
        <f t="shared" si="0"/>
        <v>26271.806636719972</v>
      </c>
      <c r="P15" s="418"/>
    </row>
    <row r="16" spans="1:16" ht="30" x14ac:dyDescent="0.25">
      <c r="A16" s="324" t="s">
        <v>3071</v>
      </c>
      <c r="B16" s="415" t="s">
        <v>3045</v>
      </c>
      <c r="C16" s="416">
        <v>1654.6335923318481</v>
      </c>
      <c r="D16" s="416">
        <v>1040.8983288963011</v>
      </c>
      <c r="E16" s="416">
        <v>355.36169195669254</v>
      </c>
      <c r="F16" s="416">
        <v>15.631343446132869</v>
      </c>
      <c r="G16" s="416">
        <v>12.575033887281561</v>
      </c>
      <c r="H16" s="416">
        <v>6.0661619436407817</v>
      </c>
      <c r="I16" s="416">
        <v>6.0473839636407813</v>
      </c>
      <c r="J16" s="416">
        <v>6.0473839636407813</v>
      </c>
      <c r="K16" s="416">
        <v>6.0128584177584505</v>
      </c>
      <c r="L16" s="416">
        <v>19.087393863066691</v>
      </c>
      <c r="M16" s="326"/>
      <c r="N16" s="417">
        <f t="shared" si="0"/>
        <v>3122.3611726700037</v>
      </c>
      <c r="P16" s="418"/>
    </row>
    <row r="17" spans="1:16" x14ac:dyDescent="0.25">
      <c r="A17" s="324" t="s">
        <v>3072</v>
      </c>
      <c r="B17" s="415" t="s">
        <v>3046</v>
      </c>
      <c r="C17" s="416">
        <v>12111.795092583814</v>
      </c>
      <c r="D17" s="416">
        <v>6573.2593604899994</v>
      </c>
      <c r="E17" s="416">
        <v>1895.3120889038071</v>
      </c>
      <c r="F17" s="416">
        <v>20.923430012587016</v>
      </c>
      <c r="G17" s="416">
        <v>9.3698068559274645</v>
      </c>
      <c r="H17" s="416">
        <v>3.4888565619976899</v>
      </c>
      <c r="I17" s="416">
        <v>3.0351561287147351</v>
      </c>
      <c r="J17" s="416">
        <v>2.6802302206618367</v>
      </c>
      <c r="K17" s="416">
        <v>2.5936740872382664</v>
      </c>
      <c r="L17" s="416">
        <v>19.038305525234666</v>
      </c>
      <c r="M17" s="326"/>
      <c r="N17" s="417">
        <f t="shared" si="0"/>
        <v>20641.496001369982</v>
      </c>
      <c r="P17" s="418"/>
    </row>
    <row r="18" spans="1:16" x14ac:dyDescent="0.25">
      <c r="A18" s="324" t="s">
        <v>3058</v>
      </c>
      <c r="B18" s="415" t="s">
        <v>3390</v>
      </c>
      <c r="C18" s="416">
        <v>3633.2376496513834</v>
      </c>
      <c r="D18" s="416">
        <v>1096.0029196117398</v>
      </c>
      <c r="E18" s="416">
        <v>211.95684259199089</v>
      </c>
      <c r="F18" s="416">
        <v>11.134600359849905</v>
      </c>
      <c r="G18" s="416">
        <v>1.843302385036119</v>
      </c>
      <c r="H18" s="416">
        <v>0.67874999999999996</v>
      </c>
      <c r="I18" s="416">
        <v>0.4667939199999997</v>
      </c>
      <c r="J18" s="416">
        <v>0.13600000000000009</v>
      </c>
      <c r="K18" s="416">
        <v>0</v>
      </c>
      <c r="L18" s="416">
        <v>0</v>
      </c>
      <c r="M18" s="326"/>
      <c r="N18" s="417">
        <f t="shared" si="0"/>
        <v>4955.4568585200004</v>
      </c>
      <c r="P18" s="418"/>
    </row>
    <row r="19" spans="1:16" ht="30" x14ac:dyDescent="0.25">
      <c r="A19" s="324" t="s">
        <v>3076</v>
      </c>
      <c r="B19" s="415" t="s">
        <v>3391</v>
      </c>
      <c r="C19" s="416">
        <v>3208.9308563151058</v>
      </c>
      <c r="D19" s="416">
        <v>1490.9108588676997</v>
      </c>
      <c r="E19" s="416">
        <v>262.65685623902004</v>
      </c>
      <c r="F19" s="416">
        <v>11.552371658425882</v>
      </c>
      <c r="G19" s="416">
        <v>8.0429497299788952</v>
      </c>
      <c r="H19" s="416">
        <v>3.3891996787641734</v>
      </c>
      <c r="I19" s="416">
        <v>3.3385197760869936</v>
      </c>
      <c r="J19" s="416">
        <v>2.6081421843390817</v>
      </c>
      <c r="K19" s="416">
        <v>1.3730267672826997</v>
      </c>
      <c r="L19" s="416">
        <v>0.60308808330027108</v>
      </c>
      <c r="M19" s="326"/>
      <c r="N19" s="417">
        <f t="shared" si="0"/>
        <v>4993.4058693000043</v>
      </c>
      <c r="P19" s="418"/>
    </row>
    <row r="20" spans="1:16" x14ac:dyDescent="0.25">
      <c r="A20" s="324" t="s">
        <v>3073</v>
      </c>
      <c r="B20" s="415" t="s">
        <v>313</v>
      </c>
      <c r="C20" s="416">
        <v>2995.7129733364291</v>
      </c>
      <c r="D20" s="416">
        <v>1700.6800622466744</v>
      </c>
      <c r="E20" s="416">
        <v>878.81633163639606</v>
      </c>
      <c r="F20" s="416">
        <v>147.46502989252122</v>
      </c>
      <c r="G20" s="416">
        <v>97.030546194574057</v>
      </c>
      <c r="H20" s="416">
        <v>48.41920221728703</v>
      </c>
      <c r="I20" s="416">
        <v>48.380523097287032</v>
      </c>
      <c r="J20" s="416">
        <v>38.160045911779797</v>
      </c>
      <c r="K20" s="416">
        <v>32.52881760699718</v>
      </c>
      <c r="L20" s="416">
        <v>164.13188219005627</v>
      </c>
      <c r="M20" s="326"/>
      <c r="N20" s="417">
        <f t="shared" si="0"/>
        <v>6151.3254143300019</v>
      </c>
      <c r="P20" s="418"/>
    </row>
    <row r="21" spans="1:16" x14ac:dyDescent="0.25">
      <c r="C21" s="419"/>
      <c r="D21" s="419"/>
      <c r="E21" s="419"/>
      <c r="F21" s="419"/>
      <c r="G21" s="419"/>
      <c r="H21" s="419"/>
      <c r="I21" s="419"/>
      <c r="J21" s="419"/>
      <c r="K21" s="419"/>
      <c r="L21" s="419"/>
      <c r="M21" s="326"/>
      <c r="N21" s="417">
        <f t="shared" si="0"/>
        <v>0</v>
      </c>
    </row>
    <row r="22" spans="1:16" x14ac:dyDescent="0.25">
      <c r="B22" s="420" t="s">
        <v>315</v>
      </c>
      <c r="C22" s="421">
        <f t="shared" ref="C22:L22" si="1">SUM(C11:C21)</f>
        <v>237843.20467295093</v>
      </c>
      <c r="D22" s="421">
        <f t="shared" si="1"/>
        <v>172040.44600790937</v>
      </c>
      <c r="E22" s="421">
        <f t="shared" si="1"/>
        <v>99951.313087498231</v>
      </c>
      <c r="F22" s="421">
        <f t="shared" si="1"/>
        <v>24003.104923078274</v>
      </c>
      <c r="G22" s="421">
        <f t="shared" si="1"/>
        <v>11155.867702994534</v>
      </c>
      <c r="H22" s="421">
        <f t="shared" si="1"/>
        <v>1050.1421788289972</v>
      </c>
      <c r="I22" s="421">
        <f t="shared" si="1"/>
        <v>320.44625346740463</v>
      </c>
      <c r="J22" s="421">
        <f t="shared" si="1"/>
        <v>231.38627444271683</v>
      </c>
      <c r="K22" s="421">
        <f t="shared" si="1"/>
        <v>190.36641351001191</v>
      </c>
      <c r="L22" s="421">
        <f t="shared" si="1"/>
        <v>950.89948053854755</v>
      </c>
      <c r="M22" s="326"/>
      <c r="N22" s="417">
        <f t="shared" si="0"/>
        <v>547737.17699521885</v>
      </c>
      <c r="P22" s="418"/>
    </row>
    <row r="23" spans="1:16" x14ac:dyDescent="0.25">
      <c r="M23" s="326"/>
      <c r="N23" s="326"/>
    </row>
    <row r="24" spans="1:16" x14ac:dyDescent="0.25">
      <c r="M24" s="326"/>
      <c r="N24" s="326"/>
    </row>
    <row r="25" spans="1:16" x14ac:dyDescent="0.25">
      <c r="M25" s="326"/>
      <c r="N25" s="326"/>
    </row>
    <row r="26" spans="1:16" x14ac:dyDescent="0.25">
      <c r="M26" s="326"/>
      <c r="N26" s="326"/>
    </row>
    <row r="27" spans="1:16" ht="15.75" x14ac:dyDescent="0.25">
      <c r="B27" s="387" t="s">
        <v>3392</v>
      </c>
      <c r="M27" s="326"/>
      <c r="N27" s="326"/>
    </row>
    <row r="28" spans="1:16" ht="3.75" customHeight="1" x14ac:dyDescent="0.25">
      <c r="B28" s="387"/>
      <c r="M28" s="326"/>
      <c r="N28" s="326"/>
    </row>
    <row r="29" spans="1:16" x14ac:dyDescent="0.25">
      <c r="B29" s="422" t="s">
        <v>3393</v>
      </c>
      <c r="C29" s="408"/>
      <c r="D29" s="410"/>
      <c r="E29" s="410"/>
      <c r="F29" s="410"/>
      <c r="G29" s="410"/>
      <c r="H29" s="410"/>
      <c r="I29" s="410"/>
      <c r="J29" s="410"/>
      <c r="K29" s="410"/>
      <c r="L29" s="410"/>
      <c r="M29" s="326"/>
      <c r="N29" s="326"/>
    </row>
    <row r="30" spans="1:16" x14ac:dyDescent="0.25">
      <c r="B30" s="318"/>
      <c r="C30" s="509" t="s">
        <v>3388</v>
      </c>
      <c r="D30" s="509"/>
      <c r="E30" s="509"/>
      <c r="F30" s="509"/>
      <c r="G30" s="509"/>
      <c r="H30" s="509"/>
      <c r="I30" s="509"/>
      <c r="J30" s="509"/>
      <c r="K30" s="509"/>
      <c r="L30" s="509"/>
      <c r="M30" s="326"/>
      <c r="N30" s="326"/>
    </row>
    <row r="31" spans="1:16" x14ac:dyDescent="0.25">
      <c r="B31" s="318"/>
      <c r="C31" s="411" t="s">
        <v>3059</v>
      </c>
      <c r="D31" s="411" t="s">
        <v>3060</v>
      </c>
      <c r="E31" s="411" t="s">
        <v>3061</v>
      </c>
      <c r="F31" s="411" t="s">
        <v>3062</v>
      </c>
      <c r="G31" s="411" t="s">
        <v>3063</v>
      </c>
      <c r="H31" s="411" t="s">
        <v>3064</v>
      </c>
      <c r="I31" s="411" t="s">
        <v>3065</v>
      </c>
      <c r="J31" s="411" t="s">
        <v>3066</v>
      </c>
      <c r="K31" s="411" t="s">
        <v>3067</v>
      </c>
      <c r="L31" s="411" t="s">
        <v>3389</v>
      </c>
      <c r="M31" s="326"/>
      <c r="N31" s="413"/>
    </row>
    <row r="32" spans="1:16" x14ac:dyDescent="0.25">
      <c r="C32" s="414"/>
      <c r="D32" s="414"/>
      <c r="E32" s="414"/>
      <c r="F32" s="414"/>
      <c r="G32" s="414"/>
      <c r="H32" s="414"/>
      <c r="I32" s="414"/>
      <c r="J32" s="414"/>
      <c r="K32" s="414"/>
      <c r="L32" s="414"/>
      <c r="M32" s="326"/>
      <c r="N32" s="326"/>
    </row>
    <row r="33" spans="2:14" x14ac:dyDescent="0.25">
      <c r="B33" s="415" t="s">
        <v>3047</v>
      </c>
      <c r="C33" s="423">
        <f t="shared" ref="C33:K33" si="2">C11/$N$11</f>
        <v>0.39209395424438859</v>
      </c>
      <c r="D33" s="423">
        <f t="shared" si="2"/>
        <v>0.3243794123397179</v>
      </c>
      <c r="E33" s="423">
        <f t="shared" si="2"/>
        <v>0.20379502295432814</v>
      </c>
      <c r="F33" s="423">
        <f t="shared" si="2"/>
        <v>5.2299539714556323E-2</v>
      </c>
      <c r="G33" s="423">
        <f t="shared" si="2"/>
        <v>2.4742340511411703E-2</v>
      </c>
      <c r="H33" s="423">
        <f t="shared" si="2"/>
        <v>2.0126893299376295E-3</v>
      </c>
      <c r="I33" s="423">
        <f t="shared" si="2"/>
        <v>3.0002720026817348E-4</v>
      </c>
      <c r="J33" s="423">
        <f t="shared" si="2"/>
        <v>1.2527800903541699E-4</v>
      </c>
      <c r="K33" s="423">
        <f t="shared" si="2"/>
        <v>7.0165574629550164E-5</v>
      </c>
      <c r="L33" s="423">
        <f>L11/$N$11</f>
        <v>1.8157012172653322E-4</v>
      </c>
      <c r="M33" s="326"/>
      <c r="N33" s="424"/>
    </row>
    <row r="34" spans="2:14" x14ac:dyDescent="0.25">
      <c r="B34" s="415" t="s">
        <v>3044</v>
      </c>
      <c r="C34" s="423">
        <f t="shared" ref="C34:L34" si="3">C12/$N$12</f>
        <v>0.45873593718379158</v>
      </c>
      <c r="D34" s="423">
        <f t="shared" si="3"/>
        <v>0.33814533033713995</v>
      </c>
      <c r="E34" s="423">
        <f t="shared" si="3"/>
        <v>0.16097072751482003</v>
      </c>
      <c r="F34" s="423">
        <f t="shared" si="3"/>
        <v>3.4253953518906644E-2</v>
      </c>
      <c r="G34" s="423">
        <f t="shared" si="3"/>
        <v>7.6454177205951945E-3</v>
      </c>
      <c r="H34" s="423">
        <f t="shared" si="3"/>
        <v>8.4263106540346128E-5</v>
      </c>
      <c r="I34" s="423">
        <f t="shared" si="3"/>
        <v>4.2769786060689938E-5</v>
      </c>
      <c r="J34" s="423">
        <f t="shared" si="3"/>
        <v>2.2344185635760668E-5</v>
      </c>
      <c r="K34" s="423">
        <f t="shared" si="3"/>
        <v>1.0881635774654095E-5</v>
      </c>
      <c r="L34" s="423">
        <f t="shared" si="3"/>
        <v>8.8375010735044344E-5</v>
      </c>
      <c r="M34" s="326"/>
      <c r="N34" s="424"/>
    </row>
    <row r="35" spans="2:14" ht="19.5" customHeight="1" x14ac:dyDescent="0.25">
      <c r="B35" s="415" t="s">
        <v>3050</v>
      </c>
      <c r="C35" s="423">
        <f t="shared" ref="C35:L35" si="4">C13/$N$13</f>
        <v>0.59245438366018377</v>
      </c>
      <c r="D35" s="423">
        <f t="shared" si="4"/>
        <v>0.21051573081956401</v>
      </c>
      <c r="E35" s="423">
        <f t="shared" si="4"/>
        <v>0.10672418899386231</v>
      </c>
      <c r="F35" s="423">
        <f t="shared" si="4"/>
        <v>2.398876222801459E-2</v>
      </c>
      <c r="G35" s="423">
        <f t="shared" si="4"/>
        <v>1.5691479189393596E-2</v>
      </c>
      <c r="H35" s="423">
        <f t="shared" si="4"/>
        <v>5.5834965217398331E-3</v>
      </c>
      <c r="I35" s="423">
        <f t="shared" si="4"/>
        <v>5.4633874228015951E-3</v>
      </c>
      <c r="J35" s="423">
        <f t="shared" si="4"/>
        <v>5.4057408218693573E-3</v>
      </c>
      <c r="K35" s="423">
        <f t="shared" si="4"/>
        <v>5.0846477117239951E-3</v>
      </c>
      <c r="L35" s="423">
        <f t="shared" si="4"/>
        <v>2.9088182630847052E-2</v>
      </c>
      <c r="M35" s="326"/>
      <c r="N35" s="424"/>
    </row>
    <row r="36" spans="2:14" x14ac:dyDescent="0.25">
      <c r="B36" s="415" t="s">
        <v>3043</v>
      </c>
      <c r="C36" s="423">
        <f t="shared" ref="C36:L36" si="5">C14/$N$14</f>
        <v>0.69365184359225318</v>
      </c>
      <c r="D36" s="423">
        <f t="shared" si="5"/>
        <v>0.2171768483266231</v>
      </c>
      <c r="E36" s="423">
        <f t="shared" si="5"/>
        <v>7.5294626451647001E-2</v>
      </c>
      <c r="F36" s="423">
        <f t="shared" si="5"/>
        <v>1.017280628023139E-2</v>
      </c>
      <c r="G36" s="423">
        <f t="shared" si="5"/>
        <v>2.8391970088632958E-3</v>
      </c>
      <c r="H36" s="423">
        <f t="shared" si="5"/>
        <v>3.9161248982345497E-4</v>
      </c>
      <c r="I36" s="423">
        <f t="shared" si="5"/>
        <v>1.8997641196657724E-4</v>
      </c>
      <c r="J36" s="423">
        <f t="shared" si="5"/>
        <v>1.3364674961541332E-4</v>
      </c>
      <c r="K36" s="423">
        <f t="shared" si="5"/>
        <v>6.7575562396319201E-5</v>
      </c>
      <c r="L36" s="423">
        <f t="shared" si="5"/>
        <v>8.1867126579957257E-5</v>
      </c>
      <c r="M36" s="326"/>
      <c r="N36" s="424"/>
    </row>
    <row r="37" spans="2:14" x14ac:dyDescent="0.25">
      <c r="B37" s="415" t="s">
        <v>3048</v>
      </c>
      <c r="C37" s="423">
        <f t="shared" ref="C37:L37" si="6">C15/$N$15</f>
        <v>0.50604198634678743</v>
      </c>
      <c r="D37" s="423">
        <f t="shared" si="6"/>
        <v>0.31853426570114529</v>
      </c>
      <c r="E37" s="423">
        <f t="shared" si="6"/>
        <v>0.14961384672179195</v>
      </c>
      <c r="F37" s="423">
        <f t="shared" si="6"/>
        <v>1.8863152528827819E-2</v>
      </c>
      <c r="G37" s="423">
        <f t="shared" si="6"/>
        <v>5.000013900957505E-3</v>
      </c>
      <c r="H37" s="423">
        <f t="shared" si="6"/>
        <v>5.3365551073416716E-4</v>
      </c>
      <c r="I37" s="423">
        <f t="shared" si="6"/>
        <v>2.8131880534592126E-4</v>
      </c>
      <c r="J37" s="423">
        <f t="shared" si="6"/>
        <v>2.1931672190498048E-4</v>
      </c>
      <c r="K37" s="423">
        <f t="shared" si="6"/>
        <v>1.3795811875884454E-4</v>
      </c>
      <c r="L37" s="423">
        <f t="shared" si="6"/>
        <v>7.744856437462682E-4</v>
      </c>
      <c r="M37" s="326"/>
      <c r="N37" s="424"/>
    </row>
    <row r="38" spans="2:14" ht="30" x14ac:dyDescent="0.25">
      <c r="B38" s="415" t="s">
        <v>3045</v>
      </c>
      <c r="C38" s="423">
        <f t="shared" ref="C38:L38" si="7">C16/$N$16</f>
        <v>0.52993023575070031</v>
      </c>
      <c r="D38" s="423">
        <f t="shared" si="7"/>
        <v>0.33336897025471424</v>
      </c>
      <c r="E38" s="423">
        <f t="shared" si="7"/>
        <v>0.11381184696606206</v>
      </c>
      <c r="F38" s="423">
        <f t="shared" si="7"/>
        <v>5.0062573103181853E-3</v>
      </c>
      <c r="G38" s="423">
        <f t="shared" si="7"/>
        <v>4.0274116900218685E-3</v>
      </c>
      <c r="H38" s="423">
        <f t="shared" si="7"/>
        <v>1.9428123808154665E-3</v>
      </c>
      <c r="I38" s="423">
        <f t="shared" si="7"/>
        <v>1.936798348818027E-3</v>
      </c>
      <c r="J38" s="423">
        <f t="shared" si="7"/>
        <v>1.936798348818027E-3</v>
      </c>
      <c r="K38" s="423">
        <f t="shared" si="7"/>
        <v>1.9257408368989917E-3</v>
      </c>
      <c r="L38" s="423">
        <f t="shared" si="7"/>
        <v>6.1131281128328331E-3</v>
      </c>
      <c r="M38" s="326"/>
      <c r="N38" s="424"/>
    </row>
    <row r="39" spans="2:14" x14ac:dyDescent="0.25">
      <c r="B39" s="415" t="s">
        <v>3046</v>
      </c>
      <c r="C39" s="423">
        <f>C17/$N$17</f>
        <v>0.58676924830351207</v>
      </c>
      <c r="D39" s="423">
        <f>D17/$N$17</f>
        <v>0.31844878685409866</v>
      </c>
      <c r="E39" s="423">
        <f>E17/$N$17</f>
        <v>9.1820480878809105E-2</v>
      </c>
      <c r="F39" s="423">
        <f>F17/$N$16</f>
        <v>6.7011562261693461E-3</v>
      </c>
      <c r="G39" s="423">
        <f t="shared" ref="G39:L39" si="8">G17/$N$17</f>
        <v>4.539306092594058E-4</v>
      </c>
      <c r="H39" s="423">
        <f t="shared" si="8"/>
        <v>1.6902149736463547E-4</v>
      </c>
      <c r="I39" s="423">
        <f t="shared" si="8"/>
        <v>1.4704148035168046E-4</v>
      </c>
      <c r="J39" s="423">
        <f t="shared" si="8"/>
        <v>1.2984670396389627E-4</v>
      </c>
      <c r="K39" s="423">
        <f t="shared" si="8"/>
        <v>1.2565339678219657E-4</v>
      </c>
      <c r="L39" s="423">
        <f t="shared" si="8"/>
        <v>9.223316722766164E-4</v>
      </c>
      <c r="M39" s="326"/>
      <c r="N39" s="424"/>
    </row>
    <row r="40" spans="2:14" x14ac:dyDescent="0.25">
      <c r="B40" s="415" t="s">
        <v>3390</v>
      </c>
      <c r="C40" s="423">
        <f>C18/$N$18</f>
        <v>0.73317915045606674</v>
      </c>
      <c r="D40" s="423">
        <f>D18/$N$18</f>
        <v>0.22117091337953301</v>
      </c>
      <c r="E40" s="423">
        <f>E18/$N$18</f>
        <v>4.2772412038573182E-2</v>
      </c>
      <c r="F40" s="423">
        <f>F18/$N$16</f>
        <v>3.5660834042233651E-3</v>
      </c>
      <c r="G40" s="423">
        <f t="shared" ref="G40:L40" si="9">G18/$N$18</f>
        <v>3.719742574020997E-4</v>
      </c>
      <c r="H40" s="423">
        <f t="shared" si="9"/>
        <v>1.3697021674863614E-4</v>
      </c>
      <c r="I40" s="423">
        <f t="shared" si="9"/>
        <v>9.4197958599404017E-5</v>
      </c>
      <c r="J40" s="423">
        <f t="shared" si="9"/>
        <v>2.744449278499378E-5</v>
      </c>
      <c r="K40" s="423">
        <f t="shared" si="9"/>
        <v>0</v>
      </c>
      <c r="L40" s="423">
        <f t="shared" si="9"/>
        <v>0</v>
      </c>
      <c r="M40" s="326"/>
      <c r="N40" s="424"/>
    </row>
    <row r="41" spans="2:14" ht="30" x14ac:dyDescent="0.25">
      <c r="B41" s="415" t="s">
        <v>3391</v>
      </c>
      <c r="C41" s="423">
        <f t="shared" ref="C41:L41" si="10">C19/$N$19</f>
        <v>0.64263369337628995</v>
      </c>
      <c r="D41" s="423">
        <f t="shared" si="10"/>
        <v>0.29857594153000455</v>
      </c>
      <c r="E41" s="423">
        <f t="shared" si="10"/>
        <v>5.26007424819726E-2</v>
      </c>
      <c r="F41" s="423">
        <f t="shared" si="10"/>
        <v>2.3135254695499726E-3</v>
      </c>
      <c r="G41" s="423">
        <f t="shared" si="10"/>
        <v>1.6107141979841482E-3</v>
      </c>
      <c r="H41" s="423">
        <f t="shared" si="10"/>
        <v>6.7873506930436745E-4</v>
      </c>
      <c r="I41" s="423">
        <f t="shared" si="10"/>
        <v>6.6858570352003061E-4</v>
      </c>
      <c r="J41" s="423">
        <f t="shared" si="10"/>
        <v>5.223172825534211E-4</v>
      </c>
      <c r="K41" s="423">
        <f t="shared" si="10"/>
        <v>2.7496798842734088E-4</v>
      </c>
      <c r="L41" s="423">
        <f t="shared" si="10"/>
        <v>1.2077690039340111E-4</v>
      </c>
      <c r="M41" s="326"/>
      <c r="N41" s="424"/>
    </row>
    <row r="42" spans="2:14" x14ac:dyDescent="0.25">
      <c r="B42" s="415" t="s">
        <v>313</v>
      </c>
      <c r="C42" s="423">
        <f t="shared" ref="C42:L42" si="11">C20/$N$20</f>
        <v>0.48700284435573465</v>
      </c>
      <c r="D42" s="423">
        <f t="shared" si="11"/>
        <v>0.27647375934376761</v>
      </c>
      <c r="E42" s="423">
        <f t="shared" si="11"/>
        <v>0.14286617475790234</v>
      </c>
      <c r="F42" s="423">
        <f t="shared" si="11"/>
        <v>2.3972887135671559E-2</v>
      </c>
      <c r="G42" s="423">
        <f t="shared" si="11"/>
        <v>1.5773925074510559E-2</v>
      </c>
      <c r="H42" s="423">
        <f t="shared" si="11"/>
        <v>7.8713446218420906E-3</v>
      </c>
      <c r="I42" s="423">
        <f t="shared" si="11"/>
        <v>7.8650566891780363E-3</v>
      </c>
      <c r="J42" s="423">
        <f t="shared" si="11"/>
        <v>6.203548559288204E-3</v>
      </c>
      <c r="K42" s="423">
        <f t="shared" si="11"/>
        <v>5.2880989731446679E-3</v>
      </c>
      <c r="L42" s="423">
        <f t="shared" si="11"/>
        <v>2.6682360488960315E-2</v>
      </c>
      <c r="M42" s="326"/>
      <c r="N42" s="424"/>
    </row>
    <row r="43" spans="2:14" x14ac:dyDescent="0.25">
      <c r="C43" s="423"/>
      <c r="D43" s="425"/>
      <c r="E43" s="425"/>
      <c r="F43" s="425"/>
      <c r="G43" s="425"/>
      <c r="H43" s="425"/>
      <c r="I43" s="425"/>
      <c r="J43" s="425"/>
      <c r="K43" s="425"/>
      <c r="L43" s="425"/>
      <c r="M43" s="326"/>
      <c r="N43" s="326"/>
    </row>
    <row r="44" spans="2:14" x14ac:dyDescent="0.25">
      <c r="B44" s="420" t="s">
        <v>315</v>
      </c>
      <c r="C44" s="426">
        <f t="shared" ref="C44:L44" si="12">C22/$N$22</f>
        <v>0.43422870431712002</v>
      </c>
      <c r="D44" s="426">
        <f t="shared" si="12"/>
        <v>0.31409306001774479</v>
      </c>
      <c r="E44" s="426">
        <f t="shared" si="12"/>
        <v>0.18248042544019374</v>
      </c>
      <c r="F44" s="426">
        <f t="shared" si="12"/>
        <v>4.3822303709152452E-2</v>
      </c>
      <c r="G44" s="426">
        <f t="shared" si="12"/>
        <v>2.0367191002432016E-2</v>
      </c>
      <c r="H44" s="426">
        <f t="shared" si="12"/>
        <v>1.9172373593296622E-3</v>
      </c>
      <c r="I44" s="426">
        <f t="shared" si="12"/>
        <v>5.8503652285446712E-4</v>
      </c>
      <c r="J44" s="426">
        <f t="shared" si="12"/>
        <v>4.2244033116769174E-4</v>
      </c>
      <c r="K44" s="426">
        <f t="shared" si="12"/>
        <v>3.4755065295060956E-4</v>
      </c>
      <c r="L44" s="426">
        <f t="shared" si="12"/>
        <v>1.7360506470548518E-3</v>
      </c>
      <c r="M44" s="326"/>
      <c r="N44" s="427"/>
    </row>
    <row r="45" spans="2:14" x14ac:dyDescent="0.25">
      <c r="M45" s="326"/>
      <c r="N45" s="326"/>
    </row>
    <row r="46" spans="2:14" x14ac:dyDescent="0.25">
      <c r="M46" s="326"/>
      <c r="N46" s="326"/>
    </row>
    <row r="47" spans="2:14" x14ac:dyDescent="0.25">
      <c r="M47" s="326"/>
      <c r="N47" s="326"/>
    </row>
    <row r="49" spans="1:16" ht="15.75" x14ac:dyDescent="0.25">
      <c r="B49" s="387" t="s">
        <v>3394</v>
      </c>
    </row>
    <row r="50" spans="1:16" ht="3.75" customHeight="1" x14ac:dyDescent="0.25">
      <c r="B50" s="387"/>
    </row>
    <row r="51" spans="1:16" x14ac:dyDescent="0.25">
      <c r="B51" s="422" t="s">
        <v>3395</v>
      </c>
      <c r="C51" s="408"/>
      <c r="D51" s="408"/>
      <c r="E51" s="410"/>
      <c r="F51" s="410"/>
      <c r="G51" s="410"/>
      <c r="H51" s="410"/>
      <c r="I51" s="410"/>
      <c r="J51" s="410"/>
      <c r="K51" s="410"/>
      <c r="L51" s="410"/>
      <c r="M51" s="410"/>
      <c r="N51" s="410"/>
    </row>
    <row r="52" spans="1:16" x14ac:dyDescent="0.25">
      <c r="B52" s="318"/>
      <c r="C52" s="509" t="s">
        <v>3388</v>
      </c>
      <c r="D52" s="509"/>
      <c r="E52" s="509"/>
      <c r="F52" s="509"/>
      <c r="G52" s="509"/>
      <c r="H52" s="509"/>
      <c r="I52" s="509"/>
      <c r="J52" s="509"/>
      <c r="K52" s="509"/>
      <c r="L52" s="509"/>
      <c r="N52" s="318"/>
    </row>
    <row r="53" spans="1:16" x14ac:dyDescent="0.25">
      <c r="B53" s="318"/>
      <c r="C53" s="411" t="s">
        <v>3059</v>
      </c>
      <c r="D53" s="411" t="s">
        <v>3060</v>
      </c>
      <c r="E53" s="411" t="s">
        <v>3061</v>
      </c>
      <c r="F53" s="411" t="s">
        <v>3062</v>
      </c>
      <c r="G53" s="411" t="s">
        <v>3063</v>
      </c>
      <c r="H53" s="411" t="s">
        <v>3064</v>
      </c>
      <c r="I53" s="411" t="s">
        <v>3065</v>
      </c>
      <c r="J53" s="411" t="s">
        <v>3066</v>
      </c>
      <c r="K53" s="411" t="s">
        <v>3067</v>
      </c>
      <c r="L53" s="411" t="s">
        <v>3389</v>
      </c>
      <c r="N53" s="411" t="s">
        <v>3088</v>
      </c>
      <c r="P53" s="324"/>
    </row>
    <row r="54" spans="1:16" x14ac:dyDescent="0.25">
      <c r="C54" s="424"/>
      <c r="D54" s="424"/>
      <c r="E54" s="424"/>
      <c r="F54" s="424"/>
      <c r="G54" s="424"/>
      <c r="H54" s="424"/>
      <c r="I54" s="424"/>
      <c r="J54" s="424"/>
      <c r="K54" s="424"/>
      <c r="L54" s="424"/>
      <c r="M54" s="326"/>
      <c r="N54" s="326"/>
      <c r="O54" s="326"/>
      <c r="P54" s="324"/>
    </row>
    <row r="55" spans="1:16" x14ac:dyDescent="0.25">
      <c r="A55" s="324" t="s">
        <v>3084</v>
      </c>
      <c r="B55" s="415" t="s">
        <v>3047</v>
      </c>
      <c r="C55" s="419">
        <v>10559.116211920016</v>
      </c>
      <c r="D55" s="419">
        <v>62802.016584659999</v>
      </c>
      <c r="E55" s="419">
        <v>141797.80946855753</v>
      </c>
      <c r="F55" s="419">
        <v>78673.417738930453</v>
      </c>
      <c r="G55" s="419">
        <v>87443.691689499188</v>
      </c>
      <c r="H55" s="419">
        <v>32109.443369219996</v>
      </c>
      <c r="I55" s="419">
        <v>2375.7537926400037</v>
      </c>
      <c r="J55" s="419">
        <v>692.4291007099996</v>
      </c>
      <c r="K55" s="419">
        <v>247.88225494000005</v>
      </c>
      <c r="L55" s="419">
        <v>525.83227477000014</v>
      </c>
      <c r="M55" s="326"/>
      <c r="N55" s="428">
        <v>0.57574718293469396</v>
      </c>
      <c r="O55" s="326"/>
      <c r="P55" s="417">
        <f t="shared" ref="P55:P64" si="13">C55+D55+E55+F55+G55+H55+I55+J55+K55+L55</f>
        <v>417227.39248584723</v>
      </c>
    </row>
    <row r="56" spans="1:16" x14ac:dyDescent="0.25">
      <c r="A56" s="324" t="s">
        <v>3080</v>
      </c>
      <c r="B56" s="415" t="s">
        <v>3044</v>
      </c>
      <c r="C56" s="419">
        <v>901.76218239999878</v>
      </c>
      <c r="D56" s="419">
        <v>5790.2747848200324</v>
      </c>
      <c r="E56" s="419">
        <v>7691.6755181200224</v>
      </c>
      <c r="F56" s="419">
        <v>3987.1857346100014</v>
      </c>
      <c r="G56" s="419">
        <v>3055.098242080001</v>
      </c>
      <c r="H56" s="419">
        <v>30.419510420000002</v>
      </c>
      <c r="I56" s="419">
        <v>7.4841623300000011</v>
      </c>
      <c r="J56" s="419">
        <v>7.3154550399999998</v>
      </c>
      <c r="K56" s="419">
        <v>0.59275889000000004</v>
      </c>
      <c r="L56" s="419">
        <v>6.497349690000001</v>
      </c>
      <c r="M56" s="326"/>
      <c r="N56" s="428">
        <v>0.49824049355604511</v>
      </c>
      <c r="O56" s="326"/>
      <c r="P56" s="417">
        <f t="shared" si="13"/>
        <v>21478.305698400054</v>
      </c>
    </row>
    <row r="57" spans="1:16" x14ac:dyDescent="0.25">
      <c r="A57" s="324" t="s">
        <v>3087</v>
      </c>
      <c r="B57" s="415" t="s">
        <v>3050</v>
      </c>
      <c r="C57" s="419">
        <v>7298.7930237800165</v>
      </c>
      <c r="D57" s="419">
        <v>6685.2038949600055</v>
      </c>
      <c r="E57" s="419">
        <v>3642.6120163899977</v>
      </c>
      <c r="F57" s="419">
        <v>852.10122718000014</v>
      </c>
      <c r="G57" s="419">
        <v>974.44768882000017</v>
      </c>
      <c r="H57" s="419">
        <v>83.137538319999976</v>
      </c>
      <c r="I57" s="419">
        <v>8.5254514300000004</v>
      </c>
      <c r="J57" s="419">
        <v>137.73147677000006</v>
      </c>
      <c r="K57" s="419">
        <v>207.71367138000002</v>
      </c>
      <c r="L57" s="419">
        <v>2445.3659977000007</v>
      </c>
      <c r="M57" s="326"/>
      <c r="N57" s="428">
        <v>0.41995500265815899</v>
      </c>
      <c r="O57" s="326"/>
      <c r="P57" s="417">
        <f t="shared" si="13"/>
        <v>22335.631986730019</v>
      </c>
    </row>
    <row r="58" spans="1:16" x14ac:dyDescent="0.25">
      <c r="A58" s="324" t="s">
        <v>3079</v>
      </c>
      <c r="B58" s="415" t="s">
        <v>3043</v>
      </c>
      <c r="C58" s="419">
        <v>6778.7931305100174</v>
      </c>
      <c r="D58" s="419">
        <v>7051.2938285800119</v>
      </c>
      <c r="E58" s="419">
        <v>4512.4801026799996</v>
      </c>
      <c r="F58" s="419">
        <v>1531.3584672599989</v>
      </c>
      <c r="G58" s="419">
        <v>544.37402740000005</v>
      </c>
      <c r="H58" s="419">
        <v>91.932073299999999</v>
      </c>
      <c r="I58" s="419">
        <v>35.655130470000003</v>
      </c>
      <c r="J58" s="419">
        <v>25.000999999999998</v>
      </c>
      <c r="K58" s="419">
        <v>20.487000000000002</v>
      </c>
      <c r="L58" s="419">
        <v>15.186999999999999</v>
      </c>
      <c r="M58" s="326"/>
      <c r="N58" s="428">
        <v>0.32932614328525905</v>
      </c>
      <c r="O58" s="326"/>
      <c r="P58" s="417">
        <f t="shared" si="13"/>
        <v>20606.561760200031</v>
      </c>
    </row>
    <row r="59" spans="1:16" x14ac:dyDescent="0.25">
      <c r="A59" s="324" t="s">
        <v>3085</v>
      </c>
      <c r="B59" s="415" t="s">
        <v>3048</v>
      </c>
      <c r="C59" s="419">
        <v>2429.5808772599999</v>
      </c>
      <c r="D59" s="419">
        <v>7370.6027405299992</v>
      </c>
      <c r="E59" s="419">
        <v>9878.0999764499757</v>
      </c>
      <c r="F59" s="419">
        <v>4885.2854044100013</v>
      </c>
      <c r="G59" s="419">
        <v>1312.7570052799997</v>
      </c>
      <c r="H59" s="419">
        <v>196.51112904999999</v>
      </c>
      <c r="I59" s="419">
        <v>50.94878365000001</v>
      </c>
      <c r="J59" s="419">
        <v>37.4786316</v>
      </c>
      <c r="K59" s="419">
        <v>27.330702630000005</v>
      </c>
      <c r="L59" s="419">
        <v>83.211385860000007</v>
      </c>
      <c r="M59" s="326"/>
      <c r="N59" s="428">
        <v>0.46040145450005659</v>
      </c>
      <c r="O59" s="326"/>
      <c r="P59" s="417">
        <f t="shared" si="13"/>
        <v>26271.806636719975</v>
      </c>
    </row>
    <row r="60" spans="1:16" ht="30" x14ac:dyDescent="0.25">
      <c r="A60" s="324" t="s">
        <v>3081</v>
      </c>
      <c r="B60" s="415" t="s">
        <v>3045</v>
      </c>
      <c r="C60" s="419">
        <v>296.23195812000017</v>
      </c>
      <c r="D60" s="419">
        <v>945.46317777000024</v>
      </c>
      <c r="E60" s="419">
        <v>1614.5546925399999</v>
      </c>
      <c r="F60" s="419">
        <v>119.97325271000003</v>
      </c>
      <c r="G60" s="419">
        <v>3.95876596</v>
      </c>
      <c r="H60" s="419">
        <v>2.17877798</v>
      </c>
      <c r="I60" s="419">
        <v>0</v>
      </c>
      <c r="J60" s="419">
        <v>0</v>
      </c>
      <c r="K60" s="419">
        <v>1.0998720500000001</v>
      </c>
      <c r="L60" s="419">
        <v>138.90067554000001</v>
      </c>
      <c r="M60" s="326"/>
      <c r="N60" s="428">
        <v>0.44290352997682042</v>
      </c>
      <c r="O60" s="326"/>
      <c r="P60" s="417">
        <f t="shared" si="13"/>
        <v>3122.361172670001</v>
      </c>
    </row>
    <row r="61" spans="1:16" x14ac:dyDescent="0.25">
      <c r="A61" s="324" t="s">
        <v>3082</v>
      </c>
      <c r="B61" s="415" t="s">
        <v>3046</v>
      </c>
      <c r="C61" s="419">
        <v>3021.645760920002</v>
      </c>
      <c r="D61" s="419">
        <v>7542.9829460599976</v>
      </c>
      <c r="E61" s="419">
        <v>9710.4887300899936</v>
      </c>
      <c r="F61" s="419">
        <v>230.27929124999986</v>
      </c>
      <c r="G61" s="419">
        <v>42.293900710000003</v>
      </c>
      <c r="H61" s="419">
        <v>14.860352189999999</v>
      </c>
      <c r="I61" s="419">
        <v>0</v>
      </c>
      <c r="J61" s="419">
        <v>7.5748079100000005</v>
      </c>
      <c r="K61" s="419">
        <v>3.7758723700000001</v>
      </c>
      <c r="L61" s="419">
        <v>67.594339869999999</v>
      </c>
      <c r="M61" s="326"/>
      <c r="N61" s="428">
        <v>0.37978907969329989</v>
      </c>
      <c r="O61" s="326"/>
      <c r="P61" s="417">
        <f t="shared" si="13"/>
        <v>20641.496001369997</v>
      </c>
    </row>
    <row r="62" spans="1:16" x14ac:dyDescent="0.25">
      <c r="A62" s="324" t="s">
        <v>3078</v>
      </c>
      <c r="B62" s="415" t="s">
        <v>3390</v>
      </c>
      <c r="C62" s="419">
        <v>1577.116097449999</v>
      </c>
      <c r="D62" s="419">
        <v>2094.8019633800009</v>
      </c>
      <c r="E62" s="419">
        <v>1149.6280947599994</v>
      </c>
      <c r="F62" s="419">
        <v>104.29234488000002</v>
      </c>
      <c r="G62" s="419">
        <v>17.476814130000001</v>
      </c>
      <c r="H62" s="419">
        <v>0</v>
      </c>
      <c r="I62" s="419">
        <v>6.0205439199999997</v>
      </c>
      <c r="J62" s="419">
        <v>6.1210000000000004</v>
      </c>
      <c r="K62" s="419">
        <v>0</v>
      </c>
      <c r="L62" s="419">
        <v>0</v>
      </c>
      <c r="M62" s="326"/>
      <c r="N62" s="428">
        <v>0.28961620833405066</v>
      </c>
      <c r="O62" s="326"/>
      <c r="P62" s="417">
        <f t="shared" si="13"/>
        <v>4955.4568585199995</v>
      </c>
    </row>
    <row r="63" spans="1:16" ht="30" x14ac:dyDescent="0.25">
      <c r="A63" s="324" t="s">
        <v>3086</v>
      </c>
      <c r="B63" s="415" t="s">
        <v>3391</v>
      </c>
      <c r="C63" s="419">
        <v>931.52644105999957</v>
      </c>
      <c r="D63" s="419">
        <v>2457.2880365700016</v>
      </c>
      <c r="E63" s="419">
        <v>1494.4192555300001</v>
      </c>
      <c r="F63" s="419">
        <v>23.759763280000001</v>
      </c>
      <c r="G63" s="419">
        <v>19.978260230000004</v>
      </c>
      <c r="H63" s="419">
        <v>1.1340661700000001</v>
      </c>
      <c r="I63" s="419">
        <v>8.2352490200000013</v>
      </c>
      <c r="J63" s="419">
        <v>7.04531201</v>
      </c>
      <c r="K63" s="419">
        <v>48.108307630000006</v>
      </c>
      <c r="L63" s="419">
        <v>1.9111777999999999</v>
      </c>
      <c r="M63" s="326"/>
      <c r="N63" s="428">
        <v>0.33009257675641834</v>
      </c>
      <c r="O63" s="326"/>
      <c r="P63" s="417">
        <f t="shared" si="13"/>
        <v>4993.4058693000006</v>
      </c>
    </row>
    <row r="64" spans="1:16" x14ac:dyDescent="0.25">
      <c r="A64" s="324" t="s">
        <v>3083</v>
      </c>
      <c r="B64" s="415" t="s">
        <v>313</v>
      </c>
      <c r="C64" s="419">
        <v>1006.3121889900004</v>
      </c>
      <c r="D64" s="419">
        <v>794.02411656999948</v>
      </c>
      <c r="E64" s="419">
        <v>2519.4257658100005</v>
      </c>
      <c r="F64" s="419">
        <v>723.69850238000004</v>
      </c>
      <c r="G64" s="419">
        <v>0</v>
      </c>
      <c r="H64" s="419">
        <v>2.19467912</v>
      </c>
      <c r="I64" s="419">
        <v>0</v>
      </c>
      <c r="J64" s="419">
        <v>290.96192712999999</v>
      </c>
      <c r="K64" s="419">
        <v>0</v>
      </c>
      <c r="L64" s="419">
        <v>814.70823432999987</v>
      </c>
      <c r="M64" s="326"/>
      <c r="N64" s="428">
        <v>0.55610460468204825</v>
      </c>
      <c r="O64" s="326"/>
      <c r="P64" s="417">
        <f t="shared" si="13"/>
        <v>6151.3254143299991</v>
      </c>
    </row>
    <row r="65" spans="1:16" x14ac:dyDescent="0.25">
      <c r="C65" s="419"/>
      <c r="D65" s="419"/>
      <c r="E65" s="419"/>
      <c r="F65" s="419"/>
      <c r="G65" s="419"/>
      <c r="H65" s="419"/>
      <c r="I65" s="419"/>
      <c r="J65" s="419"/>
      <c r="K65" s="419"/>
      <c r="L65" s="419"/>
      <c r="M65" s="326"/>
      <c r="N65" s="326"/>
      <c r="O65" s="326"/>
      <c r="P65" s="324"/>
    </row>
    <row r="66" spans="1:16" x14ac:dyDescent="0.25">
      <c r="A66" s="324" t="s">
        <v>3089</v>
      </c>
      <c r="B66" s="420" t="s">
        <v>315</v>
      </c>
      <c r="C66" s="421">
        <f t="shared" ref="C66:L66" si="14">SUM(C55:C65)</f>
        <v>34800.877872410048</v>
      </c>
      <c r="D66" s="421">
        <f t="shared" si="14"/>
        <v>103533.95207390004</v>
      </c>
      <c r="E66" s="421">
        <f t="shared" si="14"/>
        <v>184011.19362092754</v>
      </c>
      <c r="F66" s="421">
        <f t="shared" si="14"/>
        <v>91131.35172689044</v>
      </c>
      <c r="G66" s="421">
        <f t="shared" si="14"/>
        <v>93414.076394109186</v>
      </c>
      <c r="H66" s="421">
        <f t="shared" si="14"/>
        <v>32531.811495769995</v>
      </c>
      <c r="I66" s="421">
        <f t="shared" si="14"/>
        <v>2492.6231134600039</v>
      </c>
      <c r="J66" s="421">
        <f t="shared" si="14"/>
        <v>1211.6587111699996</v>
      </c>
      <c r="K66" s="421">
        <f t="shared" si="14"/>
        <v>556.99043989000006</v>
      </c>
      <c r="L66" s="421">
        <f t="shared" si="14"/>
        <v>4099.2084355600009</v>
      </c>
      <c r="M66" s="326"/>
      <c r="N66" s="429">
        <v>0.53836435538574723</v>
      </c>
      <c r="O66" s="326"/>
      <c r="P66" s="417">
        <f>C66+D66+E66+F66+G66+H66+I66+J66+K66+L66</f>
        <v>547783.74388408719</v>
      </c>
    </row>
    <row r="67" spans="1:16" x14ac:dyDescent="0.25">
      <c r="C67" s="326"/>
      <c r="D67" s="326"/>
      <c r="E67" s="326"/>
      <c r="F67" s="326"/>
      <c r="G67" s="326"/>
      <c r="H67" s="326"/>
      <c r="I67" s="326"/>
      <c r="J67" s="326"/>
      <c r="K67" s="326"/>
      <c r="L67" s="326"/>
      <c r="M67" s="326"/>
      <c r="N67" s="326"/>
      <c r="O67" s="326"/>
      <c r="P67" s="324"/>
    </row>
    <row r="71" spans="1:16" ht="15.75" x14ac:dyDescent="0.25">
      <c r="B71" s="387" t="s">
        <v>3396</v>
      </c>
    </row>
    <row r="72" spans="1:16" ht="3.75" customHeight="1" x14ac:dyDescent="0.25">
      <c r="B72" s="387"/>
    </row>
    <row r="73" spans="1:16" x14ac:dyDescent="0.25">
      <c r="B73" s="422" t="s">
        <v>3397</v>
      </c>
      <c r="C73" s="430"/>
      <c r="D73" s="430"/>
      <c r="E73" s="431"/>
      <c r="F73" s="431"/>
      <c r="G73" s="431"/>
      <c r="H73" s="431"/>
      <c r="I73" s="431"/>
      <c r="J73" s="431"/>
      <c r="K73" s="431"/>
      <c r="L73" s="431"/>
      <c r="M73" s="326"/>
      <c r="N73" s="431"/>
    </row>
    <row r="74" spans="1:16" x14ac:dyDescent="0.25">
      <c r="B74" s="334"/>
      <c r="C74" s="510" t="s">
        <v>3388</v>
      </c>
      <c r="D74" s="510"/>
      <c r="E74" s="510"/>
      <c r="F74" s="510"/>
      <c r="G74" s="510"/>
      <c r="H74" s="510"/>
      <c r="I74" s="510"/>
      <c r="J74" s="510"/>
      <c r="K74" s="510"/>
      <c r="L74" s="510"/>
      <c r="M74" s="326"/>
      <c r="N74" s="334"/>
    </row>
    <row r="75" spans="1:16" x14ac:dyDescent="0.25">
      <c r="B75" s="334"/>
      <c r="C75" s="432" t="s">
        <v>3059</v>
      </c>
      <c r="D75" s="432" t="s">
        <v>3060</v>
      </c>
      <c r="E75" s="432" t="s">
        <v>3061</v>
      </c>
      <c r="F75" s="432" t="s">
        <v>3062</v>
      </c>
      <c r="G75" s="432" t="s">
        <v>3063</v>
      </c>
      <c r="H75" s="432" t="s">
        <v>3064</v>
      </c>
      <c r="I75" s="432" t="s">
        <v>3065</v>
      </c>
      <c r="J75" s="432" t="s">
        <v>3066</v>
      </c>
      <c r="K75" s="432" t="s">
        <v>3067</v>
      </c>
      <c r="L75" s="432" t="s">
        <v>3389</v>
      </c>
      <c r="M75" s="326"/>
      <c r="N75" s="432" t="s">
        <v>3088</v>
      </c>
    </row>
    <row r="76" spans="1:16" x14ac:dyDescent="0.25">
      <c r="B76" s="326"/>
      <c r="C76" s="424"/>
      <c r="D76" s="424"/>
      <c r="E76" s="424"/>
      <c r="F76" s="424"/>
      <c r="G76" s="424"/>
      <c r="H76" s="424"/>
      <c r="I76" s="424"/>
      <c r="J76" s="424"/>
      <c r="K76" s="424"/>
      <c r="L76" s="424"/>
      <c r="M76" s="326"/>
      <c r="N76" s="326"/>
    </row>
    <row r="77" spans="1:16" x14ac:dyDescent="0.25">
      <c r="B77" s="433" t="s">
        <v>3047</v>
      </c>
      <c r="C77" s="423">
        <f t="shared" ref="C77:L86" si="15">C55/$P55</f>
        <v>2.5307821111669199E-2</v>
      </c>
      <c r="D77" s="423">
        <f t="shared" si="15"/>
        <v>0.15052227566000548</v>
      </c>
      <c r="E77" s="423">
        <f t="shared" si="15"/>
        <v>0.33985738238259955</v>
      </c>
      <c r="F77" s="423">
        <f t="shared" si="15"/>
        <v>0.18856244617639562</v>
      </c>
      <c r="G77" s="423">
        <f t="shared" si="15"/>
        <v>0.20958281566439904</v>
      </c>
      <c r="H77" s="423">
        <f t="shared" si="15"/>
        <v>7.6959096999627566E-2</v>
      </c>
      <c r="I77" s="423">
        <f t="shared" si="15"/>
        <v>5.6941462507656224E-3</v>
      </c>
      <c r="J77" s="423">
        <f t="shared" si="15"/>
        <v>1.6595964531103684E-3</v>
      </c>
      <c r="K77" s="423">
        <f t="shared" si="15"/>
        <v>5.9411788248876416E-4</v>
      </c>
      <c r="L77" s="423">
        <f t="shared" si="15"/>
        <v>1.2603014189386831E-3</v>
      </c>
      <c r="M77" s="326"/>
      <c r="N77" s="428">
        <f t="shared" ref="N77:N86" si="16">N55</f>
        <v>0.57574718293469396</v>
      </c>
    </row>
    <row r="78" spans="1:16" x14ac:dyDescent="0.25">
      <c r="B78" s="433" t="s">
        <v>3044</v>
      </c>
      <c r="C78" s="423">
        <f t="shared" si="15"/>
        <v>4.1984791308151095E-2</v>
      </c>
      <c r="D78" s="423">
        <f t="shared" si="15"/>
        <v>0.26958712973581322</v>
      </c>
      <c r="E78" s="423">
        <f t="shared" si="15"/>
        <v>0.35811369975486407</v>
      </c>
      <c r="F78" s="423">
        <f t="shared" si="15"/>
        <v>0.18563781476054753</v>
      </c>
      <c r="G78" s="423">
        <f t="shared" si="15"/>
        <v>0.14224111924748231</v>
      </c>
      <c r="H78" s="423">
        <f t="shared" si="15"/>
        <v>1.4162900392215756E-3</v>
      </c>
      <c r="I78" s="423">
        <f t="shared" si="15"/>
        <v>3.4845217472426166E-4</v>
      </c>
      <c r="J78" s="423">
        <f t="shared" si="15"/>
        <v>3.4059739826428379E-4</v>
      </c>
      <c r="K78" s="423">
        <f t="shared" si="15"/>
        <v>2.7598028369814821E-5</v>
      </c>
      <c r="L78" s="423">
        <f t="shared" si="15"/>
        <v>3.0250755256193212E-4</v>
      </c>
      <c r="M78" s="326"/>
      <c r="N78" s="428">
        <f t="shared" si="16"/>
        <v>0.49824049355604511</v>
      </c>
    </row>
    <row r="79" spans="1:16" x14ac:dyDescent="0.25">
      <c r="B79" s="433" t="s">
        <v>3050</v>
      </c>
      <c r="C79" s="423">
        <f t="shared" si="15"/>
        <v>0.32677799437760946</v>
      </c>
      <c r="D79" s="423">
        <f t="shared" si="15"/>
        <v>0.29930668175996988</v>
      </c>
      <c r="E79" s="423">
        <f t="shared" si="15"/>
        <v>0.16308524507182676</v>
      </c>
      <c r="F79" s="423">
        <f t="shared" si="15"/>
        <v>3.814985972576232E-2</v>
      </c>
      <c r="G79" s="423">
        <f t="shared" si="15"/>
        <v>4.3627495716214174E-2</v>
      </c>
      <c r="H79" s="423">
        <f t="shared" si="15"/>
        <v>3.7221932367704396E-3</v>
      </c>
      <c r="I79" s="423">
        <f t="shared" si="15"/>
        <v>3.8169734507915949E-4</v>
      </c>
      <c r="J79" s="423">
        <f t="shared" si="15"/>
        <v>6.1664463692734858E-3</v>
      </c>
      <c r="K79" s="423">
        <f t="shared" si="15"/>
        <v>9.2996549864094412E-3</v>
      </c>
      <c r="L79" s="423">
        <f t="shared" si="15"/>
        <v>0.10948273141108496</v>
      </c>
      <c r="M79" s="326"/>
      <c r="N79" s="428">
        <f t="shared" si="16"/>
        <v>0.41995500265815899</v>
      </c>
    </row>
    <row r="80" spans="1:16" x14ac:dyDescent="0.25">
      <c r="B80" s="433" t="s">
        <v>3043</v>
      </c>
      <c r="C80" s="423">
        <f t="shared" si="15"/>
        <v>0.32896284248654856</v>
      </c>
      <c r="D80" s="423">
        <f t="shared" si="15"/>
        <v>0.34218681945277435</v>
      </c>
      <c r="E80" s="423">
        <f t="shared" si="15"/>
        <v>0.21898267916754086</v>
      </c>
      <c r="F80" s="423">
        <f t="shared" si="15"/>
        <v>7.4314118244495228E-2</v>
      </c>
      <c r="G80" s="423">
        <f t="shared" si="15"/>
        <v>2.6417508836986871E-2</v>
      </c>
      <c r="H80" s="423">
        <f t="shared" si="15"/>
        <v>4.4613009375275613E-3</v>
      </c>
      <c r="I80" s="423">
        <f t="shared" si="15"/>
        <v>1.7302804264447992E-3</v>
      </c>
      <c r="J80" s="423">
        <f t="shared" si="15"/>
        <v>1.2132543163162464E-3</v>
      </c>
      <c r="K80" s="423">
        <f t="shared" si="15"/>
        <v>9.9419787921966912E-4</v>
      </c>
      <c r="L80" s="423">
        <f t="shared" si="15"/>
        <v>7.3699825214570763E-4</v>
      </c>
      <c r="M80" s="326"/>
      <c r="N80" s="428">
        <f t="shared" si="16"/>
        <v>0.32932614328525905</v>
      </c>
    </row>
    <row r="81" spans="2:14" x14ac:dyDescent="0.25">
      <c r="B81" s="433" t="s">
        <v>3048</v>
      </c>
      <c r="C81" s="423">
        <f t="shared" si="15"/>
        <v>9.2478637303313072E-2</v>
      </c>
      <c r="D81" s="423">
        <f t="shared" si="15"/>
        <v>0.2805518037814782</v>
      </c>
      <c r="E81" s="423">
        <f t="shared" si="15"/>
        <v>0.37599621956121598</v>
      </c>
      <c r="F81" s="423">
        <f t="shared" si="15"/>
        <v>0.18595163522488256</v>
      </c>
      <c r="G81" s="423">
        <f t="shared" si="15"/>
        <v>4.996828057668351E-2</v>
      </c>
      <c r="H81" s="423">
        <f t="shared" si="15"/>
        <v>7.4799244592238037E-3</v>
      </c>
      <c r="I81" s="423">
        <f t="shared" si="15"/>
        <v>1.9392950151661495E-3</v>
      </c>
      <c r="J81" s="423">
        <f t="shared" si="15"/>
        <v>1.4265722992805642E-3</v>
      </c>
      <c r="K81" s="423">
        <f t="shared" si="15"/>
        <v>1.0403054121066809E-3</v>
      </c>
      <c r="L81" s="423">
        <f t="shared" si="15"/>
        <v>3.1673263666494814E-3</v>
      </c>
      <c r="M81" s="326"/>
      <c r="N81" s="428">
        <f t="shared" si="16"/>
        <v>0.46040145450005659</v>
      </c>
    </row>
    <row r="82" spans="2:14" ht="30" x14ac:dyDescent="0.25">
      <c r="B82" s="433" t="s">
        <v>3045</v>
      </c>
      <c r="C82" s="423">
        <f t="shared" si="15"/>
        <v>9.4874340839527407E-2</v>
      </c>
      <c r="D82" s="423">
        <f t="shared" si="15"/>
        <v>0.30280391200275958</v>
      </c>
      <c r="E82" s="423">
        <f t="shared" si="15"/>
        <v>0.51709414870777359</v>
      </c>
      <c r="F82" s="423">
        <f t="shared" si="15"/>
        <v>3.8423886948161158E-2</v>
      </c>
      <c r="G82" s="423">
        <f t="shared" si="15"/>
        <v>1.267875732843158E-3</v>
      </c>
      <c r="H82" s="423">
        <f t="shared" si="15"/>
        <v>6.9779819166047277E-4</v>
      </c>
      <c r="I82" s="423">
        <f t="shared" si="15"/>
        <v>0</v>
      </c>
      <c r="J82" s="423">
        <f t="shared" si="15"/>
        <v>0</v>
      </c>
      <c r="K82" s="423">
        <f t="shared" si="15"/>
        <v>3.5225651011393884E-4</v>
      </c>
      <c r="L82" s="423">
        <f t="shared" si="15"/>
        <v>4.4485781067160446E-2</v>
      </c>
      <c r="M82" s="326"/>
      <c r="N82" s="428">
        <f t="shared" si="16"/>
        <v>0.44290352997682042</v>
      </c>
    </row>
    <row r="83" spans="2:14" x14ac:dyDescent="0.25">
      <c r="B83" s="433" t="s">
        <v>3046</v>
      </c>
      <c r="C83" s="423">
        <f t="shared" si="15"/>
        <v>0.14638695570899765</v>
      </c>
      <c r="D83" s="423">
        <f t="shared" si="15"/>
        <v>0.36542811361925331</v>
      </c>
      <c r="E83" s="423">
        <f t="shared" si="15"/>
        <v>0.47043531774274011</v>
      </c>
      <c r="F83" s="423">
        <f t="shared" si="15"/>
        <v>1.1156133801286302E-2</v>
      </c>
      <c r="G83" s="423">
        <f t="shared" si="15"/>
        <v>2.0489745853300998E-3</v>
      </c>
      <c r="H83" s="423">
        <f t="shared" si="15"/>
        <v>7.199261230394203E-4</v>
      </c>
      <c r="I83" s="423">
        <f t="shared" si="15"/>
        <v>0</v>
      </c>
      <c r="J83" s="423">
        <f t="shared" si="15"/>
        <v>3.6696990903649877E-4</v>
      </c>
      <c r="K83" s="423">
        <f t="shared" si="15"/>
        <v>1.8292629418669034E-4</v>
      </c>
      <c r="L83" s="423">
        <f t="shared" si="15"/>
        <v>3.2746822161297657E-3</v>
      </c>
      <c r="M83" s="326"/>
      <c r="N83" s="428">
        <f t="shared" si="16"/>
        <v>0.37978907969329989</v>
      </c>
    </row>
    <row r="84" spans="2:14" x14ac:dyDescent="0.25">
      <c r="B84" s="433" t="s">
        <v>3390</v>
      </c>
      <c r="C84" s="423">
        <f t="shared" si="15"/>
        <v>0.31825846586444134</v>
      </c>
      <c r="D84" s="423">
        <f t="shared" si="15"/>
        <v>0.42272630419097945</v>
      </c>
      <c r="E84" s="423">
        <f t="shared" si="15"/>
        <v>0.23199235258872744</v>
      </c>
      <c r="F84" s="423">
        <f t="shared" si="15"/>
        <v>2.1045959607273838E-2</v>
      </c>
      <c r="G84" s="423">
        <f t="shared" si="15"/>
        <v>3.5267816124666335E-3</v>
      </c>
      <c r="H84" s="423">
        <f t="shared" si="15"/>
        <v>0</v>
      </c>
      <c r="I84" s="423">
        <f t="shared" si="15"/>
        <v>1.2149321630454269E-3</v>
      </c>
      <c r="J84" s="423">
        <f t="shared" si="15"/>
        <v>1.2352039730657858E-3</v>
      </c>
      <c r="K84" s="423">
        <f t="shared" si="15"/>
        <v>0</v>
      </c>
      <c r="L84" s="423">
        <f t="shared" si="15"/>
        <v>0</v>
      </c>
      <c r="M84" s="326"/>
      <c r="N84" s="428">
        <f t="shared" si="16"/>
        <v>0.28961620833405066</v>
      </c>
    </row>
    <row r="85" spans="2:14" ht="30" x14ac:dyDescent="0.25">
      <c r="B85" s="433" t="s">
        <v>3391</v>
      </c>
      <c r="C85" s="423">
        <f t="shared" si="15"/>
        <v>0.18655131696526511</v>
      </c>
      <c r="D85" s="423">
        <f t="shared" si="15"/>
        <v>0.49210661037543019</v>
      </c>
      <c r="E85" s="423">
        <f t="shared" si="15"/>
        <v>0.29927854747755461</v>
      </c>
      <c r="F85" s="423">
        <f t="shared" si="15"/>
        <v>4.7582279313759766E-3</v>
      </c>
      <c r="G85" s="423">
        <f t="shared" si="15"/>
        <v>4.000928575189233E-3</v>
      </c>
      <c r="H85" s="423">
        <f t="shared" si="15"/>
        <v>2.2711275623965631E-4</v>
      </c>
      <c r="I85" s="423">
        <f t="shared" si="15"/>
        <v>1.6492248448361072E-3</v>
      </c>
      <c r="J85" s="423">
        <f t="shared" si="15"/>
        <v>1.4109231643506771E-3</v>
      </c>
      <c r="K85" s="423">
        <f t="shared" si="15"/>
        <v>9.6343675818092583E-3</v>
      </c>
      <c r="L85" s="423">
        <f t="shared" si="15"/>
        <v>3.8274032794933171E-4</v>
      </c>
      <c r="M85" s="326"/>
      <c r="N85" s="428">
        <f t="shared" si="16"/>
        <v>0.33009257675641834</v>
      </c>
    </row>
    <row r="86" spans="2:14" x14ac:dyDescent="0.25">
      <c r="B86" s="433" t="s">
        <v>313</v>
      </c>
      <c r="C86" s="423">
        <f t="shared" si="15"/>
        <v>0.16359274159772405</v>
      </c>
      <c r="D86" s="423">
        <f t="shared" si="15"/>
        <v>0.12908179344897891</v>
      </c>
      <c r="E86" s="423">
        <f t="shared" si="15"/>
        <v>0.4095744569033527</v>
      </c>
      <c r="F86" s="423">
        <f t="shared" si="15"/>
        <v>0.11764919812144665</v>
      </c>
      <c r="G86" s="423">
        <f t="shared" si="15"/>
        <v>0</v>
      </c>
      <c r="H86" s="423">
        <f t="shared" si="15"/>
        <v>3.5678150189995175E-4</v>
      </c>
      <c r="I86" s="423">
        <f t="shared" si="15"/>
        <v>0</v>
      </c>
      <c r="J86" s="423">
        <f t="shared" si="15"/>
        <v>4.7300688474744189E-2</v>
      </c>
      <c r="K86" s="423">
        <f t="shared" si="15"/>
        <v>0</v>
      </c>
      <c r="L86" s="423">
        <f t="shared" si="15"/>
        <v>0.13244433995185373</v>
      </c>
      <c r="M86" s="326"/>
      <c r="N86" s="428">
        <f t="shared" si="16"/>
        <v>0.55610460468204825</v>
      </c>
    </row>
    <row r="87" spans="2:14" x14ac:dyDescent="0.25">
      <c r="B87" s="326"/>
      <c r="C87" s="425"/>
      <c r="D87" s="425"/>
      <c r="E87" s="425"/>
      <c r="F87" s="425"/>
      <c r="G87" s="425"/>
      <c r="H87" s="425"/>
      <c r="I87" s="425"/>
      <c r="J87" s="425"/>
      <c r="K87" s="425"/>
      <c r="L87" s="425"/>
      <c r="M87" s="326"/>
      <c r="N87" s="326"/>
    </row>
    <row r="88" spans="2:14" x14ac:dyDescent="0.25">
      <c r="B88" s="393" t="s">
        <v>315</v>
      </c>
      <c r="C88" s="426">
        <f t="shared" ref="C88:L88" si="17">C66/$P66</f>
        <v>6.3530322432813979E-2</v>
      </c>
      <c r="D88" s="426">
        <f t="shared" si="17"/>
        <v>0.18900515619501143</v>
      </c>
      <c r="E88" s="426">
        <f t="shared" si="17"/>
        <v>0.33591941286206717</v>
      </c>
      <c r="F88" s="426">
        <f t="shared" si="17"/>
        <v>0.16636373887388328</v>
      </c>
      <c r="G88" s="426">
        <f t="shared" si="17"/>
        <v>0.17053093932972918</v>
      </c>
      <c r="H88" s="426">
        <f t="shared" si="17"/>
        <v>5.9388055704431113E-2</v>
      </c>
      <c r="I88" s="426">
        <f t="shared" si="17"/>
        <v>4.5503780301801924E-3</v>
      </c>
      <c r="J88" s="426">
        <f t="shared" si="17"/>
        <v>2.2119289312579355E-3</v>
      </c>
      <c r="K88" s="426">
        <f t="shared" si="17"/>
        <v>1.0168071727368767E-3</v>
      </c>
      <c r="L88" s="426">
        <f t="shared" si="17"/>
        <v>7.4832604678889605E-3</v>
      </c>
      <c r="M88" s="326"/>
      <c r="N88" s="429">
        <f>N66</f>
        <v>0.53836435538574723</v>
      </c>
    </row>
    <row r="92" spans="2:14" x14ac:dyDescent="0.25">
      <c r="N92" s="405" t="s">
        <v>3278</v>
      </c>
    </row>
  </sheetData>
  <mergeCells count="4">
    <mergeCell ref="C8:L8"/>
    <mergeCell ref="C30:L30"/>
    <mergeCell ref="C52:L52"/>
    <mergeCell ref="C74:L74"/>
  </mergeCells>
  <hyperlinks>
    <hyperlink ref="N92" location="'D. NTT Contents'!A1" display="To Contents" xr:uid="{E05B6142-EBB8-4E1E-B6AB-6B87740A7227}"/>
  </hyperlinks>
  <pageMargins left="0.70866141732283472" right="0.70866141732283472" top="0.74803149606299213" bottom="0.74803149606299213" header="0.31496062992125984" footer="0.31496062992125984"/>
  <pageSetup paperSize="9" scale="34"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AD157-A051-4674-B08F-130D9E0CFA58}">
  <sheetPr codeName="Sheet28">
    <tabColor rgb="FF243386"/>
    <pageSetUpPr fitToPage="1"/>
  </sheetPr>
  <dimension ref="A5:K71"/>
  <sheetViews>
    <sheetView topLeftCell="E1" zoomScaleNormal="100" workbookViewId="0">
      <selection activeCell="G14" sqref="G14"/>
    </sheetView>
  </sheetViews>
  <sheetFormatPr defaultColWidth="9.28515625" defaultRowHeight="15" x14ac:dyDescent="0.25"/>
  <cols>
    <col min="1" max="1" width="2.7109375" style="324" customWidth="1"/>
    <col min="2" max="2" width="30.42578125" style="242" customWidth="1"/>
    <col min="3" max="8" width="27.42578125" style="242" customWidth="1"/>
    <col min="9" max="9" width="25.5703125" style="242" customWidth="1"/>
    <col min="10" max="10" width="16.42578125" style="242" bestFit="1" customWidth="1"/>
    <col min="11" max="11" width="26.5703125" style="242" bestFit="1" customWidth="1"/>
    <col min="12" max="16384" width="9.28515625" style="242"/>
  </cols>
  <sheetData>
    <row r="5" spans="1:9" ht="15.75" x14ac:dyDescent="0.25">
      <c r="B5" s="434" t="s">
        <v>3398</v>
      </c>
    </row>
    <row r="6" spans="1:9" ht="3.75" customHeight="1" x14ac:dyDescent="0.25">
      <c r="B6" s="387"/>
    </row>
    <row r="7" spans="1:9" x14ac:dyDescent="0.25">
      <c r="B7" s="407" t="s">
        <v>3205</v>
      </c>
      <c r="C7" s="407"/>
      <c r="D7" s="435"/>
      <c r="E7" s="435"/>
      <c r="F7" s="435"/>
      <c r="G7" s="435"/>
      <c r="H7" s="435"/>
      <c r="I7" s="435"/>
    </row>
    <row r="8" spans="1:9" x14ac:dyDescent="0.25">
      <c r="B8" s="318"/>
      <c r="C8" s="318"/>
      <c r="D8" s="318"/>
      <c r="E8" s="318"/>
      <c r="F8" s="318"/>
      <c r="G8" s="318"/>
      <c r="H8" s="318"/>
      <c r="I8" s="318"/>
    </row>
    <row r="9" spans="1:9" ht="30" x14ac:dyDescent="0.25">
      <c r="B9" s="318"/>
      <c r="C9" s="411" t="s">
        <v>3000</v>
      </c>
      <c r="D9" s="411" t="s">
        <v>3002</v>
      </c>
      <c r="E9" s="411" t="s">
        <v>3001</v>
      </c>
      <c r="F9" s="411" t="s">
        <v>2999</v>
      </c>
      <c r="G9" s="411" t="s">
        <v>3003</v>
      </c>
      <c r="H9" s="411" t="s">
        <v>3005</v>
      </c>
      <c r="I9" s="411" t="s">
        <v>315</v>
      </c>
    </row>
    <row r="11" spans="1:9" x14ac:dyDescent="0.25">
      <c r="A11" s="324" t="s">
        <v>3010</v>
      </c>
      <c r="B11" s="415" t="s">
        <v>3047</v>
      </c>
      <c r="C11" s="416">
        <v>117581.83011422816</v>
      </c>
      <c r="D11" s="416">
        <v>62451.000723260157</v>
      </c>
      <c r="E11" s="416">
        <v>47631.617655829941</v>
      </c>
      <c r="F11" s="416">
        <v>101212.91162835021</v>
      </c>
      <c r="G11" s="416">
        <v>86714.185397619207</v>
      </c>
      <c r="H11" s="416">
        <v>1635.8469665599991</v>
      </c>
      <c r="I11" s="416">
        <f t="shared" ref="I11:I20" si="0">SUM(C11:H11)</f>
        <v>417227.39248584764</v>
      </c>
    </row>
    <row r="12" spans="1:9" x14ac:dyDescent="0.25">
      <c r="A12" s="324" t="s">
        <v>3006</v>
      </c>
      <c r="B12" s="415" t="s">
        <v>3044</v>
      </c>
      <c r="C12" s="416">
        <v>3613.6429199500044</v>
      </c>
      <c r="D12" s="416">
        <v>5190.6899911700311</v>
      </c>
      <c r="E12" s="416">
        <v>3736.4744672699962</v>
      </c>
      <c r="F12" s="416">
        <v>4735.9388028299918</v>
      </c>
      <c r="G12" s="416">
        <v>4201.5595171800005</v>
      </c>
      <c r="H12" s="416">
        <v>0</v>
      </c>
      <c r="I12" s="416">
        <f t="shared" si="0"/>
        <v>21478.305698400025</v>
      </c>
    </row>
    <row r="13" spans="1:9" x14ac:dyDescent="0.25">
      <c r="A13" s="324" t="s">
        <v>3013</v>
      </c>
      <c r="B13" s="415" t="s">
        <v>3050</v>
      </c>
      <c r="C13" s="416">
        <v>10159.909669750006</v>
      </c>
      <c r="D13" s="416">
        <v>2345.7534894400005</v>
      </c>
      <c r="E13" s="416">
        <v>1405.7223072800016</v>
      </c>
      <c r="F13" s="416">
        <v>4777.9011577600068</v>
      </c>
      <c r="G13" s="416">
        <v>3646.3453624999979</v>
      </c>
      <c r="H13" s="416">
        <v>0</v>
      </c>
      <c r="I13" s="416">
        <f t="shared" si="0"/>
        <v>22335.631986730012</v>
      </c>
    </row>
    <row r="14" spans="1:9" x14ac:dyDescent="0.25">
      <c r="A14" s="324" t="s">
        <v>3004</v>
      </c>
      <c r="B14" s="415" t="s">
        <v>3043</v>
      </c>
      <c r="C14" s="416">
        <v>13957.845838779944</v>
      </c>
      <c r="D14" s="416">
        <v>1054.5144557800008</v>
      </c>
      <c r="E14" s="416">
        <v>1358.8052568000026</v>
      </c>
      <c r="F14" s="416">
        <v>2150.419859229999</v>
      </c>
      <c r="G14" s="416">
        <v>2060.6304105100007</v>
      </c>
      <c r="H14" s="416">
        <v>24.345939100000002</v>
      </c>
      <c r="I14" s="416">
        <f t="shared" si="0"/>
        <v>20606.561760199947</v>
      </c>
    </row>
    <row r="15" spans="1:9" x14ac:dyDescent="0.25">
      <c r="A15" s="324" t="s">
        <v>3011</v>
      </c>
      <c r="B15" s="415" t="s">
        <v>3048</v>
      </c>
      <c r="C15" s="416">
        <v>9965.6326243199874</v>
      </c>
      <c r="D15" s="416">
        <v>2546.6691824499994</v>
      </c>
      <c r="E15" s="416">
        <v>2483.848483949997</v>
      </c>
      <c r="F15" s="416">
        <v>6373.107989819996</v>
      </c>
      <c r="G15" s="416">
        <v>4857.9196796799988</v>
      </c>
      <c r="H15" s="416">
        <v>44.628676499999962</v>
      </c>
      <c r="I15" s="416">
        <f t="shared" si="0"/>
        <v>26271.806636719979</v>
      </c>
    </row>
    <row r="16" spans="1:9" ht="30" x14ac:dyDescent="0.25">
      <c r="A16" s="324" t="s">
        <v>3007</v>
      </c>
      <c r="B16" s="415" t="s">
        <v>3045</v>
      </c>
      <c r="C16" s="416">
        <v>433.92441210999999</v>
      </c>
      <c r="D16" s="416">
        <v>354.32414505999998</v>
      </c>
      <c r="E16" s="416">
        <v>405.06353299000023</v>
      </c>
      <c r="F16" s="416">
        <v>1105.1600295400003</v>
      </c>
      <c r="G16" s="416">
        <v>651.80408565000005</v>
      </c>
      <c r="H16" s="416">
        <v>172.08496731999998</v>
      </c>
      <c r="I16" s="416">
        <f t="shared" si="0"/>
        <v>3122.3611726700005</v>
      </c>
    </row>
    <row r="17" spans="1:11" x14ac:dyDescent="0.25">
      <c r="A17" s="324" t="s">
        <v>3008</v>
      </c>
      <c r="B17" s="415" t="s">
        <v>3046</v>
      </c>
      <c r="C17" s="416">
        <v>8271.1121795599956</v>
      </c>
      <c r="D17" s="416">
        <v>2461.7614945100017</v>
      </c>
      <c r="E17" s="416">
        <v>2091.7940021299987</v>
      </c>
      <c r="F17" s="416">
        <v>4520.7406220100011</v>
      </c>
      <c r="G17" s="416">
        <v>3042.7975923399958</v>
      </c>
      <c r="H17" s="416">
        <v>253.29011082</v>
      </c>
      <c r="I17" s="416">
        <f t="shared" si="0"/>
        <v>20641.496001369993</v>
      </c>
    </row>
    <row r="18" spans="1:11" x14ac:dyDescent="0.25">
      <c r="A18" s="324" t="s">
        <v>2998</v>
      </c>
      <c r="B18" s="415" t="s">
        <v>3399</v>
      </c>
      <c r="C18" s="416">
        <v>108.56912672999998</v>
      </c>
      <c r="D18" s="416">
        <v>1028.7339071200008</v>
      </c>
      <c r="E18" s="416">
        <v>1098.6064990299997</v>
      </c>
      <c r="F18" s="416">
        <v>1179.3212615300001</v>
      </c>
      <c r="G18" s="416">
        <v>1540.2260641100017</v>
      </c>
      <c r="H18" s="416">
        <v>0</v>
      </c>
      <c r="I18" s="416">
        <f t="shared" si="0"/>
        <v>4955.4568585200022</v>
      </c>
    </row>
    <row r="19" spans="1:11" ht="30" x14ac:dyDescent="0.25">
      <c r="A19" s="324" t="s">
        <v>3012</v>
      </c>
      <c r="B19" s="415" t="s">
        <v>3391</v>
      </c>
      <c r="C19" s="416">
        <v>1328.7042451000002</v>
      </c>
      <c r="D19" s="416">
        <v>303.85108694999991</v>
      </c>
      <c r="E19" s="416">
        <v>539.74952527999983</v>
      </c>
      <c r="F19" s="416">
        <v>1522.7481254300005</v>
      </c>
      <c r="G19" s="416">
        <v>1298.3528865399994</v>
      </c>
      <c r="H19" s="416">
        <v>0</v>
      </c>
      <c r="I19" s="416">
        <f t="shared" si="0"/>
        <v>4993.4058692999997</v>
      </c>
    </row>
    <row r="20" spans="1:11" x14ac:dyDescent="0.25">
      <c r="A20" s="324" t="s">
        <v>3009</v>
      </c>
      <c r="B20" s="415" t="s">
        <v>313</v>
      </c>
      <c r="C20" s="416">
        <v>1023.9750457499997</v>
      </c>
      <c r="D20" s="416">
        <v>668.75817823999989</v>
      </c>
      <c r="E20" s="416">
        <v>1021.3882218499998</v>
      </c>
      <c r="F20" s="416">
        <v>2227.1567756700006</v>
      </c>
      <c r="G20" s="416">
        <v>1171.8086801800005</v>
      </c>
      <c r="H20" s="416">
        <v>38.238512639999996</v>
      </c>
      <c r="I20" s="416">
        <f t="shared" si="0"/>
        <v>6151.3254143300001</v>
      </c>
    </row>
    <row r="21" spans="1:11" x14ac:dyDescent="0.25">
      <c r="C21" s="416"/>
      <c r="D21" s="416"/>
      <c r="E21" s="416"/>
      <c r="F21" s="416"/>
      <c r="G21" s="416"/>
      <c r="H21" s="416"/>
      <c r="I21" s="416"/>
    </row>
    <row r="22" spans="1:11" x14ac:dyDescent="0.25">
      <c r="B22" s="436" t="s">
        <v>315</v>
      </c>
      <c r="C22" s="402">
        <f t="shared" ref="C22:I22" si="1">SUM(C11:C21)</f>
        <v>166445.1461762781</v>
      </c>
      <c r="D22" s="402">
        <f t="shared" si="1"/>
        <v>78406.05665398018</v>
      </c>
      <c r="E22" s="402">
        <f t="shared" si="1"/>
        <v>61773.069952409947</v>
      </c>
      <c r="F22" s="402">
        <f t="shared" si="1"/>
        <v>129805.40625217019</v>
      </c>
      <c r="G22" s="402">
        <f t="shared" si="1"/>
        <v>109185.62967630918</v>
      </c>
      <c r="H22" s="402">
        <f t="shared" si="1"/>
        <v>2168.4351729399991</v>
      </c>
      <c r="I22" s="402">
        <f t="shared" si="1"/>
        <v>547783.74388408766</v>
      </c>
    </row>
    <row r="24" spans="1:11" x14ac:dyDescent="0.25">
      <c r="B24" s="326"/>
      <c r="C24" s="326"/>
      <c r="D24" s="326"/>
      <c r="E24" s="326"/>
      <c r="F24" s="326"/>
      <c r="G24" s="326"/>
      <c r="H24" s="326"/>
      <c r="I24" s="326"/>
    </row>
    <row r="25" spans="1:11" x14ac:dyDescent="0.25">
      <c r="B25" s="363" t="s">
        <v>3400</v>
      </c>
      <c r="C25" s="326"/>
      <c r="D25" s="326"/>
      <c r="E25" s="326"/>
      <c r="F25" s="326"/>
      <c r="G25" s="326"/>
      <c r="H25" s="326"/>
      <c r="I25" s="326"/>
    </row>
    <row r="26" spans="1:11" x14ac:dyDescent="0.25">
      <c r="B26" s="326"/>
      <c r="C26" s="326"/>
      <c r="D26" s="326"/>
      <c r="E26" s="326"/>
      <c r="F26" s="326"/>
      <c r="G26" s="326"/>
      <c r="H26" s="326"/>
      <c r="I26" s="326"/>
    </row>
    <row r="27" spans="1:11" ht="15.75" x14ac:dyDescent="0.25">
      <c r="B27" s="399" t="s">
        <v>3401</v>
      </c>
      <c r="C27" s="326"/>
      <c r="D27" s="326"/>
      <c r="E27" s="326"/>
      <c r="F27" s="326"/>
      <c r="G27" s="326"/>
      <c r="H27" s="326"/>
      <c r="I27" s="326"/>
    </row>
    <row r="28" spans="1:11" ht="6" customHeight="1" x14ac:dyDescent="0.25">
      <c r="B28" s="399"/>
      <c r="C28" s="326"/>
      <c r="D28" s="326"/>
      <c r="E28" s="326"/>
      <c r="F28" s="326"/>
      <c r="G28" s="326"/>
      <c r="H28" s="326"/>
      <c r="I28" s="326"/>
    </row>
    <row r="29" spans="1:11" x14ac:dyDescent="0.25">
      <c r="B29" s="422" t="s">
        <v>3205</v>
      </c>
      <c r="C29" s="422"/>
      <c r="D29" s="437"/>
      <c r="E29" s="437"/>
      <c r="F29" s="437"/>
      <c r="G29" s="437"/>
      <c r="H29" s="437"/>
      <c r="I29" s="437"/>
      <c r="J29" s="437"/>
      <c r="K29" s="437"/>
    </row>
    <row r="30" spans="1:11" x14ac:dyDescent="0.25">
      <c r="B30" s="334"/>
      <c r="C30" s="334"/>
      <c r="D30" s="334"/>
      <c r="E30" s="334"/>
      <c r="F30" s="334"/>
      <c r="G30" s="334"/>
      <c r="H30" s="334"/>
      <c r="I30" s="334"/>
      <c r="J30" s="334"/>
      <c r="K30" s="334"/>
    </row>
    <row r="31" spans="1:11" x14ac:dyDescent="0.25">
      <c r="B31" s="334"/>
      <c r="C31" s="432" t="s">
        <v>829</v>
      </c>
      <c r="D31" s="432" t="s">
        <v>831</v>
      </c>
      <c r="E31" s="432" t="s">
        <v>833</v>
      </c>
      <c r="F31" s="432" t="s">
        <v>872</v>
      </c>
      <c r="G31" s="432" t="s">
        <v>853</v>
      </c>
      <c r="H31" s="432" t="s">
        <v>863</v>
      </c>
      <c r="I31" s="432" t="s">
        <v>865</v>
      </c>
      <c r="J31" s="438" t="s">
        <v>520</v>
      </c>
      <c r="K31" s="438" t="s">
        <v>3402</v>
      </c>
    </row>
    <row r="32" spans="1:11" x14ac:dyDescent="0.25">
      <c r="B32" s="326"/>
      <c r="C32" s="326"/>
      <c r="D32" s="326"/>
      <c r="E32" s="326"/>
      <c r="F32" s="326"/>
      <c r="G32" s="326"/>
      <c r="H32" s="326"/>
      <c r="I32" s="326"/>
      <c r="J32" s="326"/>
      <c r="K32" s="326"/>
    </row>
    <row r="33" spans="1:11" x14ac:dyDescent="0.25">
      <c r="A33" s="324" t="s">
        <v>3019</v>
      </c>
      <c r="B33" s="433" t="s">
        <v>3047</v>
      </c>
      <c r="C33" s="416">
        <v>0</v>
      </c>
      <c r="D33" s="416">
        <v>0.13902676</v>
      </c>
      <c r="E33" s="416">
        <v>0</v>
      </c>
      <c r="F33" s="416">
        <v>0</v>
      </c>
      <c r="G33" s="416">
        <v>0</v>
      </c>
      <c r="H33" s="416">
        <v>5.2569921599999994</v>
      </c>
      <c r="I33" s="416">
        <v>0</v>
      </c>
      <c r="J33" s="416">
        <v>0</v>
      </c>
      <c r="K33" s="416">
        <v>1630.4509476399992</v>
      </c>
    </row>
    <row r="34" spans="1:11" x14ac:dyDescent="0.25">
      <c r="A34" s="324" t="s">
        <v>3027</v>
      </c>
      <c r="B34" s="433" t="s">
        <v>3044</v>
      </c>
      <c r="C34" s="416">
        <v>0</v>
      </c>
      <c r="D34" s="416">
        <v>0</v>
      </c>
      <c r="E34" s="416">
        <v>0</v>
      </c>
      <c r="F34" s="416">
        <v>0</v>
      </c>
      <c r="G34" s="416">
        <v>0</v>
      </c>
      <c r="H34" s="416">
        <v>0</v>
      </c>
      <c r="I34" s="416">
        <v>0</v>
      </c>
      <c r="J34" s="416">
        <v>0</v>
      </c>
      <c r="K34" s="416">
        <v>0</v>
      </c>
    </row>
    <row r="35" spans="1:11" x14ac:dyDescent="0.25">
      <c r="A35" s="324" t="s">
        <v>3403</v>
      </c>
      <c r="B35" s="433" t="s">
        <v>3050</v>
      </c>
      <c r="C35" s="416">
        <v>0</v>
      </c>
      <c r="D35" s="416">
        <v>0</v>
      </c>
      <c r="E35" s="416">
        <v>0</v>
      </c>
      <c r="F35" s="416">
        <v>0</v>
      </c>
      <c r="G35" s="416">
        <v>0</v>
      </c>
      <c r="H35" s="416">
        <v>0</v>
      </c>
      <c r="I35" s="416">
        <v>0</v>
      </c>
      <c r="J35" s="416">
        <v>0</v>
      </c>
      <c r="K35" s="416">
        <v>0</v>
      </c>
    </row>
    <row r="36" spans="1:11" x14ac:dyDescent="0.25">
      <c r="A36" s="324" t="s">
        <v>3014</v>
      </c>
      <c r="B36" s="433" t="s">
        <v>3043</v>
      </c>
      <c r="C36" s="416">
        <v>0</v>
      </c>
      <c r="D36" s="416">
        <v>0</v>
      </c>
      <c r="E36" s="416">
        <v>0</v>
      </c>
      <c r="F36" s="416">
        <v>0</v>
      </c>
      <c r="G36" s="416">
        <v>0</v>
      </c>
      <c r="H36" s="416">
        <v>0</v>
      </c>
      <c r="I36" s="416">
        <v>0</v>
      </c>
      <c r="J36" s="416">
        <v>0</v>
      </c>
      <c r="K36" s="416">
        <v>24.345939100000002</v>
      </c>
    </row>
    <row r="37" spans="1:11" x14ac:dyDescent="0.25">
      <c r="A37" s="324" t="s">
        <v>3023</v>
      </c>
      <c r="B37" s="433" t="s">
        <v>3048</v>
      </c>
      <c r="C37" s="416">
        <v>0</v>
      </c>
      <c r="D37" s="416">
        <v>0</v>
      </c>
      <c r="E37" s="416">
        <v>0</v>
      </c>
      <c r="F37" s="416">
        <v>0</v>
      </c>
      <c r="G37" s="416">
        <v>0</v>
      </c>
      <c r="H37" s="416">
        <v>0</v>
      </c>
      <c r="I37" s="416">
        <v>0</v>
      </c>
      <c r="J37" s="416">
        <v>0</v>
      </c>
      <c r="K37" s="416">
        <v>44.628676499999962</v>
      </c>
    </row>
    <row r="38" spans="1:11" ht="30" x14ac:dyDescent="0.25">
      <c r="A38" s="324" t="s">
        <v>3016</v>
      </c>
      <c r="B38" s="433" t="s">
        <v>3045</v>
      </c>
      <c r="C38" s="416">
        <v>0</v>
      </c>
      <c r="D38" s="416">
        <v>0</v>
      </c>
      <c r="E38" s="416">
        <v>0</v>
      </c>
      <c r="F38" s="416">
        <v>0</v>
      </c>
      <c r="G38" s="416">
        <v>0</v>
      </c>
      <c r="H38" s="416">
        <v>0</v>
      </c>
      <c r="I38" s="416">
        <v>0</v>
      </c>
      <c r="J38" s="416">
        <v>0</v>
      </c>
      <c r="K38" s="416">
        <v>172.08496731999998</v>
      </c>
    </row>
    <row r="39" spans="1:11" x14ac:dyDescent="0.25">
      <c r="A39" s="324" t="s">
        <v>3024</v>
      </c>
      <c r="B39" s="433" t="s">
        <v>3046</v>
      </c>
      <c r="C39" s="416">
        <v>0</v>
      </c>
      <c r="D39" s="416">
        <v>0</v>
      </c>
      <c r="E39" s="416">
        <v>0</v>
      </c>
      <c r="F39" s="416">
        <v>0</v>
      </c>
      <c r="G39" s="416">
        <v>0</v>
      </c>
      <c r="H39" s="416">
        <v>0</v>
      </c>
      <c r="I39" s="416">
        <v>0</v>
      </c>
      <c r="J39" s="416">
        <v>0</v>
      </c>
      <c r="K39" s="416">
        <v>253.29011082</v>
      </c>
    </row>
    <row r="40" spans="1:11" x14ac:dyDescent="0.25">
      <c r="A40" s="324" t="s">
        <v>3026</v>
      </c>
      <c r="B40" s="433" t="s">
        <v>3399</v>
      </c>
      <c r="C40" s="416">
        <v>0</v>
      </c>
      <c r="D40" s="416">
        <v>0</v>
      </c>
      <c r="E40" s="416">
        <v>0</v>
      </c>
      <c r="F40" s="416">
        <v>0</v>
      </c>
      <c r="G40" s="416">
        <v>0</v>
      </c>
      <c r="H40" s="416">
        <v>0</v>
      </c>
      <c r="I40" s="416">
        <v>0</v>
      </c>
      <c r="J40" s="416">
        <v>0</v>
      </c>
      <c r="K40" s="416">
        <v>0</v>
      </c>
    </row>
    <row r="41" spans="1:11" ht="30" x14ac:dyDescent="0.25">
      <c r="A41" s="324" t="s">
        <v>3028</v>
      </c>
      <c r="B41" s="433" t="s">
        <v>3391</v>
      </c>
      <c r="C41" s="416">
        <v>0</v>
      </c>
      <c r="D41" s="416">
        <v>0</v>
      </c>
      <c r="E41" s="416">
        <v>0</v>
      </c>
      <c r="F41" s="416">
        <v>0</v>
      </c>
      <c r="G41" s="416">
        <v>0</v>
      </c>
      <c r="H41" s="416">
        <v>0</v>
      </c>
      <c r="I41" s="416">
        <v>0</v>
      </c>
      <c r="J41" s="416">
        <v>0</v>
      </c>
      <c r="K41" s="416">
        <v>0</v>
      </c>
    </row>
    <row r="42" spans="1:11" x14ac:dyDescent="0.25">
      <c r="A42" s="324" t="s">
        <v>3025</v>
      </c>
      <c r="B42" s="433" t="s">
        <v>313</v>
      </c>
      <c r="C42" s="416">
        <v>0</v>
      </c>
      <c r="D42" s="416">
        <v>0</v>
      </c>
      <c r="E42" s="416">
        <v>0</v>
      </c>
      <c r="F42" s="416">
        <v>0</v>
      </c>
      <c r="G42" s="416">
        <v>0</v>
      </c>
      <c r="H42" s="416">
        <v>0</v>
      </c>
      <c r="I42" s="416">
        <v>0</v>
      </c>
      <c r="J42" s="416">
        <v>0</v>
      </c>
      <c r="K42" s="416">
        <v>38.238512639999996</v>
      </c>
    </row>
    <row r="43" spans="1:11" x14ac:dyDescent="0.25">
      <c r="B43" s="326"/>
      <c r="C43" s="439"/>
      <c r="D43" s="439"/>
      <c r="E43" s="439"/>
      <c r="F43" s="439"/>
      <c r="G43" s="439"/>
      <c r="H43" s="439"/>
      <c r="I43" s="439"/>
      <c r="J43" s="439"/>
      <c r="K43" s="439"/>
    </row>
    <row r="44" spans="1:11" x14ac:dyDescent="0.25">
      <c r="B44" s="440" t="s">
        <v>315</v>
      </c>
      <c r="C44" s="441">
        <f t="shared" ref="C44:K44" si="2">SUM(C33:C43)</f>
        <v>0</v>
      </c>
      <c r="D44" s="441">
        <f t="shared" si="2"/>
        <v>0.13902676</v>
      </c>
      <c r="E44" s="441">
        <f t="shared" si="2"/>
        <v>0</v>
      </c>
      <c r="F44" s="441">
        <f t="shared" si="2"/>
        <v>0</v>
      </c>
      <c r="G44" s="441">
        <f t="shared" si="2"/>
        <v>0</v>
      </c>
      <c r="H44" s="441">
        <f t="shared" si="2"/>
        <v>5.2569921599999994</v>
      </c>
      <c r="I44" s="441">
        <f t="shared" si="2"/>
        <v>0</v>
      </c>
      <c r="J44" s="441">
        <f t="shared" si="2"/>
        <v>0</v>
      </c>
      <c r="K44" s="441">
        <f t="shared" si="2"/>
        <v>2163.0391540199989</v>
      </c>
    </row>
    <row r="45" spans="1:11" x14ac:dyDescent="0.25">
      <c r="B45" s="326"/>
      <c r="C45" s="326"/>
      <c r="D45" s="326"/>
      <c r="E45" s="326"/>
      <c r="F45" s="326"/>
      <c r="G45" s="326"/>
      <c r="H45" s="326"/>
      <c r="I45" s="326"/>
    </row>
    <row r="46" spans="1:11" x14ac:dyDescent="0.25">
      <c r="B46" s="326"/>
      <c r="C46" s="326"/>
      <c r="D46" s="326"/>
      <c r="E46" s="326"/>
      <c r="F46" s="326"/>
      <c r="G46" s="326"/>
      <c r="H46" s="326"/>
      <c r="I46" s="326"/>
    </row>
    <row r="47" spans="1:11" x14ac:dyDescent="0.25">
      <c r="B47" s="326"/>
      <c r="C47" s="326"/>
      <c r="D47" s="326"/>
      <c r="E47" s="326"/>
      <c r="F47" s="326"/>
      <c r="G47" s="326"/>
      <c r="H47" s="326"/>
      <c r="I47" s="326"/>
    </row>
    <row r="48" spans="1:11" x14ac:dyDescent="0.25">
      <c r="B48" s="326"/>
      <c r="C48" s="326"/>
      <c r="D48" s="326"/>
      <c r="E48" s="326"/>
      <c r="F48" s="326"/>
      <c r="G48" s="326"/>
      <c r="H48" s="326"/>
      <c r="I48" s="326"/>
    </row>
    <row r="49" spans="2:9" ht="15.75" x14ac:dyDescent="0.25">
      <c r="B49" s="399" t="s">
        <v>3404</v>
      </c>
      <c r="C49" s="326"/>
      <c r="D49" s="326"/>
      <c r="E49" s="326"/>
      <c r="F49" s="326"/>
      <c r="G49" s="326"/>
      <c r="H49" s="326"/>
      <c r="I49" s="326"/>
    </row>
    <row r="50" spans="2:9" ht="6" customHeight="1" x14ac:dyDescent="0.25">
      <c r="B50" s="399"/>
      <c r="C50" s="326"/>
      <c r="D50" s="326"/>
      <c r="E50" s="326"/>
      <c r="F50" s="326"/>
      <c r="G50" s="326"/>
      <c r="H50" s="326"/>
      <c r="I50" s="326"/>
    </row>
    <row r="51" spans="2:9" x14ac:dyDescent="0.25">
      <c r="B51" s="422" t="s">
        <v>3205</v>
      </c>
      <c r="C51" s="422"/>
      <c r="D51" s="437"/>
      <c r="E51" s="437"/>
      <c r="F51" s="437"/>
      <c r="G51" s="437"/>
      <c r="H51" s="437"/>
      <c r="I51" s="437"/>
    </row>
    <row r="52" spans="2:9" x14ac:dyDescent="0.25">
      <c r="B52" s="334"/>
      <c r="C52" s="334"/>
      <c r="D52" s="334"/>
      <c r="E52" s="334"/>
      <c r="F52" s="334"/>
      <c r="G52" s="334"/>
      <c r="H52" s="334"/>
      <c r="I52" s="334"/>
    </row>
    <row r="53" spans="2:9" x14ac:dyDescent="0.25">
      <c r="B53" s="334"/>
      <c r="C53" s="432" t="s">
        <v>3405</v>
      </c>
      <c r="D53" s="432" t="s">
        <v>3406</v>
      </c>
      <c r="E53" s="432" t="s">
        <v>3407</v>
      </c>
      <c r="F53" s="432" t="s">
        <v>3408</v>
      </c>
      <c r="G53" s="432" t="s">
        <v>3409</v>
      </c>
      <c r="H53" s="432" t="s">
        <v>3410</v>
      </c>
      <c r="I53" s="432" t="s">
        <v>3411</v>
      </c>
    </row>
    <row r="54" spans="2:9" x14ac:dyDescent="0.25">
      <c r="B54" s="326"/>
      <c r="C54" s="326"/>
      <c r="D54" s="326"/>
      <c r="E54" s="326"/>
      <c r="F54" s="326"/>
      <c r="G54" s="326"/>
      <c r="H54" s="326"/>
      <c r="I54" s="326"/>
    </row>
    <row r="55" spans="2:9" x14ac:dyDescent="0.25">
      <c r="B55" s="433" t="s">
        <v>3047</v>
      </c>
      <c r="C55" s="442"/>
      <c r="D55" s="442"/>
      <c r="E55" s="442"/>
      <c r="F55" s="442"/>
      <c r="G55" s="442"/>
      <c r="H55" s="442"/>
      <c r="I55" s="442"/>
    </row>
    <row r="56" spans="2:9" x14ac:dyDescent="0.25">
      <c r="B56" s="433" t="s">
        <v>3044</v>
      </c>
      <c r="C56" s="442"/>
      <c r="D56" s="442"/>
      <c r="E56" s="442"/>
      <c r="F56" s="442"/>
      <c r="G56" s="442"/>
      <c r="H56" s="442"/>
      <c r="I56" s="442"/>
    </row>
    <row r="57" spans="2:9" x14ac:dyDescent="0.25">
      <c r="B57" s="433" t="s">
        <v>3050</v>
      </c>
      <c r="C57" s="442"/>
      <c r="D57" s="442"/>
      <c r="E57" s="442"/>
      <c r="F57" s="442"/>
      <c r="G57" s="442"/>
      <c r="H57" s="442"/>
      <c r="I57" s="442"/>
    </row>
    <row r="58" spans="2:9" x14ac:dyDescent="0.25">
      <c r="B58" s="433" t="s">
        <v>3043</v>
      </c>
      <c r="C58" s="442"/>
      <c r="D58" s="442"/>
      <c r="E58" s="442"/>
      <c r="F58" s="442"/>
      <c r="G58" s="442"/>
      <c r="H58" s="442"/>
      <c r="I58" s="442"/>
    </row>
    <row r="59" spans="2:9" x14ac:dyDescent="0.25">
      <c r="B59" s="433" t="s">
        <v>3048</v>
      </c>
      <c r="C59" s="442"/>
      <c r="D59" s="442"/>
      <c r="E59" s="442"/>
      <c r="F59" s="442"/>
      <c r="G59" s="442"/>
      <c r="H59" s="442"/>
      <c r="I59" s="442"/>
    </row>
    <row r="60" spans="2:9" ht="30" x14ac:dyDescent="0.25">
      <c r="B60" s="433" t="s">
        <v>3045</v>
      </c>
      <c r="C60" s="442"/>
      <c r="D60" s="442"/>
      <c r="E60" s="442"/>
      <c r="F60" s="442"/>
      <c r="G60" s="442"/>
      <c r="H60" s="442"/>
      <c r="I60" s="442"/>
    </row>
    <row r="61" spans="2:9" x14ac:dyDescent="0.25">
      <c r="B61" s="433" t="s">
        <v>3046</v>
      </c>
      <c r="C61" s="442"/>
      <c r="D61" s="442"/>
      <c r="E61" s="442"/>
      <c r="F61" s="442"/>
      <c r="G61" s="442"/>
      <c r="H61" s="442"/>
      <c r="I61" s="442"/>
    </row>
    <row r="62" spans="2:9" x14ac:dyDescent="0.25">
      <c r="B62" s="433" t="s">
        <v>3390</v>
      </c>
      <c r="C62" s="442"/>
      <c r="D62" s="442"/>
      <c r="E62" s="442"/>
      <c r="F62" s="442"/>
      <c r="G62" s="442"/>
      <c r="H62" s="442"/>
      <c r="I62" s="442"/>
    </row>
    <row r="63" spans="2:9" ht="30" x14ac:dyDescent="0.25">
      <c r="B63" s="433" t="s">
        <v>3391</v>
      </c>
      <c r="C63" s="442"/>
      <c r="D63" s="442"/>
      <c r="E63" s="442"/>
      <c r="F63" s="442"/>
      <c r="G63" s="442"/>
      <c r="H63" s="442"/>
      <c r="I63" s="442"/>
    </row>
    <row r="64" spans="2:9" x14ac:dyDescent="0.25">
      <c r="B64" s="433" t="s">
        <v>313</v>
      </c>
      <c r="C64" s="442"/>
      <c r="D64" s="442"/>
      <c r="E64" s="442"/>
      <c r="F64" s="442"/>
      <c r="G64" s="442"/>
      <c r="H64" s="442"/>
      <c r="I64" s="442"/>
    </row>
    <row r="65" spans="2:9" x14ac:dyDescent="0.25">
      <c r="B65" s="326"/>
      <c r="C65" s="439"/>
      <c r="D65" s="439"/>
      <c r="E65" s="439"/>
      <c r="F65" s="439"/>
      <c r="G65" s="439"/>
      <c r="H65" s="439"/>
      <c r="I65" s="439"/>
    </row>
    <row r="66" spans="2:9" x14ac:dyDescent="0.25">
      <c r="B66" s="440" t="s">
        <v>315</v>
      </c>
      <c r="C66" s="441"/>
      <c r="D66" s="441"/>
      <c r="E66" s="441"/>
      <c r="F66" s="441"/>
      <c r="G66" s="441"/>
      <c r="H66" s="441"/>
      <c r="I66" s="441"/>
    </row>
    <row r="67" spans="2:9" x14ac:dyDescent="0.25">
      <c r="B67" s="326"/>
      <c r="C67" s="326"/>
      <c r="D67" s="326"/>
      <c r="E67" s="326"/>
      <c r="F67" s="326"/>
      <c r="G67" s="326"/>
      <c r="H67" s="326"/>
      <c r="I67" s="326"/>
    </row>
    <row r="68" spans="2:9" x14ac:dyDescent="0.25">
      <c r="B68" s="326"/>
      <c r="C68" s="326"/>
      <c r="D68" s="326"/>
      <c r="E68" s="326"/>
      <c r="F68" s="326"/>
      <c r="G68" s="326"/>
      <c r="H68" s="326"/>
      <c r="I68" s="326"/>
    </row>
    <row r="69" spans="2:9" x14ac:dyDescent="0.25">
      <c r="B69" s="326"/>
      <c r="C69" s="326"/>
      <c r="D69" s="326"/>
      <c r="E69" s="326"/>
      <c r="F69" s="326"/>
      <c r="G69" s="326"/>
      <c r="H69" s="326"/>
      <c r="I69" s="326"/>
    </row>
    <row r="71" spans="2:9" x14ac:dyDescent="0.25">
      <c r="I71" s="405" t="s">
        <v>3278</v>
      </c>
    </row>
  </sheetData>
  <hyperlinks>
    <hyperlink ref="I71" location="'D. NTT Contents'!A1" display="To Contents" xr:uid="{52ED1A11-23A6-451B-AE20-C09F055A0990}"/>
  </hyperlinks>
  <pageMargins left="0.70866141732283472" right="0.70866141732283472" top="0.74803149606299213" bottom="0.74803149606299213" header="0.31496062992125984" footer="0.31496062992125984"/>
  <pageSetup paperSize="9" scale="28"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8B586-2C6D-4AD2-9DBE-2A763D5BB955}">
  <sheetPr codeName="Sheet29">
    <tabColor rgb="FF243386"/>
    <pageSetUpPr fitToPage="1"/>
  </sheetPr>
  <dimension ref="A5:N64"/>
  <sheetViews>
    <sheetView topLeftCell="G8" zoomScaleNormal="100" workbookViewId="0">
      <selection activeCell="D26" sqref="D26"/>
    </sheetView>
  </sheetViews>
  <sheetFormatPr defaultColWidth="9.28515625" defaultRowHeight="15" x14ac:dyDescent="0.25"/>
  <cols>
    <col min="1" max="1" width="2.7109375" style="324" customWidth="1"/>
    <col min="2" max="2" width="26.42578125" style="242" customWidth="1"/>
    <col min="3" max="12" width="17.5703125" style="242" customWidth="1"/>
    <col min="13" max="13" width="18" style="242" customWidth="1"/>
    <col min="14" max="16384" width="9.28515625" style="242"/>
  </cols>
  <sheetData>
    <row r="5" spans="1:13" ht="15.75" x14ac:dyDescent="0.25">
      <c r="B5" s="387" t="s">
        <v>3412</v>
      </c>
    </row>
    <row r="6" spans="1:13" x14ac:dyDescent="0.25">
      <c r="B6" s="407" t="s">
        <v>3207</v>
      </c>
      <c r="C6" s="435"/>
      <c r="D6" s="435"/>
      <c r="E6" s="435"/>
      <c r="F6" s="435"/>
      <c r="G6" s="435"/>
      <c r="H6" s="435"/>
      <c r="I6" s="435"/>
      <c r="J6" s="435"/>
      <c r="K6" s="435"/>
      <c r="L6" s="435"/>
      <c r="M6" s="435"/>
    </row>
    <row r="7" spans="1:13" x14ac:dyDescent="0.25">
      <c r="B7" s="318"/>
      <c r="C7" s="318"/>
      <c r="D7" s="318"/>
      <c r="E7" s="318"/>
      <c r="F7" s="318"/>
      <c r="G7" s="318"/>
      <c r="H7" s="318"/>
      <c r="I7" s="318"/>
      <c r="J7" s="318"/>
      <c r="K7" s="318"/>
      <c r="L7" s="318"/>
      <c r="M7" s="318"/>
    </row>
    <row r="8" spans="1:13" ht="45" x14ac:dyDescent="0.25">
      <c r="B8" s="318"/>
      <c r="C8" s="391" t="s">
        <v>3047</v>
      </c>
      <c r="D8" s="391" t="s">
        <v>3044</v>
      </c>
      <c r="E8" s="391" t="s">
        <v>3050</v>
      </c>
      <c r="F8" s="391" t="s">
        <v>3043</v>
      </c>
      <c r="G8" s="391" t="s">
        <v>3048</v>
      </c>
      <c r="H8" s="391" t="s">
        <v>3045</v>
      </c>
      <c r="I8" s="391" t="s">
        <v>3046</v>
      </c>
      <c r="J8" s="391" t="s">
        <v>1364</v>
      </c>
      <c r="K8" s="391" t="s">
        <v>3049</v>
      </c>
      <c r="L8" s="391" t="s">
        <v>313</v>
      </c>
      <c r="M8" s="392" t="s">
        <v>315</v>
      </c>
    </row>
    <row r="9" spans="1:13" x14ac:dyDescent="0.25">
      <c r="A9" s="324" t="s">
        <v>3413</v>
      </c>
      <c r="B9" s="326" t="s">
        <v>3414</v>
      </c>
      <c r="C9" s="416">
        <v>0</v>
      </c>
      <c r="D9" s="416">
        <v>0</v>
      </c>
      <c r="E9" s="416">
        <v>0</v>
      </c>
      <c r="F9" s="416">
        <v>0</v>
      </c>
      <c r="G9" s="416">
        <v>0</v>
      </c>
      <c r="H9" s="416">
        <v>0</v>
      </c>
      <c r="I9" s="416">
        <v>0</v>
      </c>
      <c r="J9" s="416">
        <v>0</v>
      </c>
      <c r="K9" s="416">
        <v>0</v>
      </c>
      <c r="L9" s="416">
        <v>0</v>
      </c>
      <c r="M9" s="356">
        <f t="shared" ref="M9:M19" si="0">SUM(C9:L9)</f>
        <v>0</v>
      </c>
    </row>
    <row r="10" spans="1:13" x14ac:dyDescent="0.25">
      <c r="A10" s="324" t="s">
        <v>3097</v>
      </c>
      <c r="B10" s="326" t="s">
        <v>3415</v>
      </c>
      <c r="C10" s="416">
        <v>111363.23603096047</v>
      </c>
      <c r="D10" s="416">
        <v>5375.4295332499896</v>
      </c>
      <c r="E10" s="416">
        <v>0</v>
      </c>
      <c r="F10" s="416">
        <v>8543.6667912800058</v>
      </c>
      <c r="G10" s="416">
        <v>15564.032684349972</v>
      </c>
      <c r="H10" s="416">
        <v>3.9790000000000001</v>
      </c>
      <c r="I10" s="416">
        <v>5909.9852581299974</v>
      </c>
      <c r="J10" s="416">
        <v>3562.5313786099987</v>
      </c>
      <c r="K10" s="416">
        <v>35.244</v>
      </c>
      <c r="L10" s="416">
        <v>35.655999999999999</v>
      </c>
      <c r="M10" s="356">
        <f t="shared" si="0"/>
        <v>150393.76067658042</v>
      </c>
    </row>
    <row r="11" spans="1:13" ht="30" customHeight="1" x14ac:dyDescent="0.25">
      <c r="A11" s="324" t="s">
        <v>3416</v>
      </c>
      <c r="B11" s="433" t="s">
        <v>3417</v>
      </c>
      <c r="C11" s="416">
        <f>SUM(C12:C15)</f>
        <v>0</v>
      </c>
      <c r="D11" s="416">
        <f t="shared" ref="D11:L11" si="1">SUM(D12:D15)</f>
        <v>0</v>
      </c>
      <c r="E11" s="416">
        <f t="shared" si="1"/>
        <v>0</v>
      </c>
      <c r="F11" s="416">
        <f t="shared" si="1"/>
        <v>0</v>
      </c>
      <c r="G11" s="416">
        <f t="shared" si="1"/>
        <v>0</v>
      </c>
      <c r="H11" s="416">
        <f t="shared" si="1"/>
        <v>0</v>
      </c>
      <c r="I11" s="416">
        <f t="shared" si="1"/>
        <v>0</v>
      </c>
      <c r="J11" s="416">
        <f t="shared" si="1"/>
        <v>0</v>
      </c>
      <c r="K11" s="416">
        <f t="shared" si="1"/>
        <v>0</v>
      </c>
      <c r="L11" s="416">
        <f t="shared" si="1"/>
        <v>0</v>
      </c>
      <c r="M11" s="356">
        <f t="shared" si="0"/>
        <v>0</v>
      </c>
    </row>
    <row r="12" spans="1:13" x14ac:dyDescent="0.25">
      <c r="A12" s="324" t="s">
        <v>3090</v>
      </c>
      <c r="B12" s="443" t="s">
        <v>3418</v>
      </c>
      <c r="C12" s="416">
        <v>0</v>
      </c>
      <c r="D12" s="416">
        <v>0</v>
      </c>
      <c r="E12" s="416">
        <v>0</v>
      </c>
      <c r="F12" s="416">
        <v>0</v>
      </c>
      <c r="G12" s="416">
        <v>0</v>
      </c>
      <c r="H12" s="416">
        <v>0</v>
      </c>
      <c r="I12" s="416">
        <v>0</v>
      </c>
      <c r="J12" s="416">
        <v>0</v>
      </c>
      <c r="K12" s="416">
        <v>0</v>
      </c>
      <c r="L12" s="416">
        <v>0</v>
      </c>
      <c r="M12" s="356">
        <f t="shared" si="0"/>
        <v>0</v>
      </c>
    </row>
    <row r="13" spans="1:13" x14ac:dyDescent="0.25">
      <c r="A13" s="324" t="s">
        <v>3098</v>
      </c>
      <c r="B13" s="443" t="s">
        <v>3419</v>
      </c>
      <c r="C13" s="416">
        <v>0</v>
      </c>
      <c r="D13" s="416">
        <v>0</v>
      </c>
      <c r="E13" s="416">
        <v>0</v>
      </c>
      <c r="F13" s="416">
        <v>0</v>
      </c>
      <c r="G13" s="416">
        <v>0</v>
      </c>
      <c r="H13" s="416">
        <v>0</v>
      </c>
      <c r="I13" s="416">
        <v>0</v>
      </c>
      <c r="J13" s="416">
        <v>0</v>
      </c>
      <c r="K13" s="416">
        <v>0</v>
      </c>
      <c r="L13" s="416">
        <v>0</v>
      </c>
      <c r="M13" s="356">
        <f t="shared" si="0"/>
        <v>0</v>
      </c>
    </row>
    <row r="14" spans="1:13" x14ac:dyDescent="0.25">
      <c r="A14" s="324" t="s">
        <v>3099</v>
      </c>
      <c r="B14" s="444" t="s">
        <v>3420</v>
      </c>
      <c r="C14" s="416">
        <v>0</v>
      </c>
      <c r="D14" s="416">
        <v>0</v>
      </c>
      <c r="E14" s="416">
        <v>0</v>
      </c>
      <c r="F14" s="416">
        <v>0</v>
      </c>
      <c r="G14" s="416">
        <v>0</v>
      </c>
      <c r="H14" s="416">
        <v>0</v>
      </c>
      <c r="I14" s="416">
        <v>0</v>
      </c>
      <c r="J14" s="416">
        <v>0</v>
      </c>
      <c r="K14" s="416">
        <v>0</v>
      </c>
      <c r="L14" s="416">
        <v>0</v>
      </c>
      <c r="M14" s="356">
        <f t="shared" si="0"/>
        <v>0</v>
      </c>
    </row>
    <row r="15" spans="1:13" x14ac:dyDescent="0.25">
      <c r="A15" s="324" t="s">
        <v>3102</v>
      </c>
      <c r="B15" s="444" t="s">
        <v>3421</v>
      </c>
      <c r="C15" s="416">
        <v>0</v>
      </c>
      <c r="D15" s="416">
        <v>0</v>
      </c>
      <c r="E15" s="416">
        <v>0</v>
      </c>
      <c r="F15" s="416">
        <v>0</v>
      </c>
      <c r="G15" s="416">
        <v>0</v>
      </c>
      <c r="H15" s="416">
        <v>0</v>
      </c>
      <c r="I15" s="416">
        <v>0</v>
      </c>
      <c r="J15" s="416">
        <v>0</v>
      </c>
      <c r="K15" s="416">
        <v>0</v>
      </c>
      <c r="L15" s="416">
        <v>0</v>
      </c>
      <c r="M15" s="356">
        <f t="shared" si="0"/>
        <v>0</v>
      </c>
    </row>
    <row r="16" spans="1:13" x14ac:dyDescent="0.25">
      <c r="A16" s="324" t="s">
        <v>3422</v>
      </c>
      <c r="B16" s="326" t="s">
        <v>3423</v>
      </c>
      <c r="C16" s="416">
        <f>SUM(C17:C18)</f>
        <v>55.303461249999998</v>
      </c>
      <c r="D16" s="416">
        <f t="shared" ref="D16:L16" si="2">SUM(D17:D18)</f>
        <v>0</v>
      </c>
      <c r="E16" s="416">
        <f t="shared" si="2"/>
        <v>0</v>
      </c>
      <c r="F16" s="416">
        <f t="shared" si="2"/>
        <v>495.54200000000003</v>
      </c>
      <c r="G16" s="416">
        <f t="shared" si="2"/>
        <v>3.8449999999999998</v>
      </c>
      <c r="H16" s="416">
        <f t="shared" si="2"/>
        <v>0</v>
      </c>
      <c r="I16" s="416">
        <f t="shared" si="2"/>
        <v>115.85730003</v>
      </c>
      <c r="J16" s="416">
        <f t="shared" si="2"/>
        <v>1.2348887</v>
      </c>
      <c r="K16" s="416">
        <f t="shared" si="2"/>
        <v>0</v>
      </c>
      <c r="L16" s="416">
        <f t="shared" si="2"/>
        <v>0</v>
      </c>
      <c r="M16" s="356">
        <f t="shared" si="0"/>
        <v>671.78264998000009</v>
      </c>
    </row>
    <row r="17" spans="1:13" x14ac:dyDescent="0.25">
      <c r="A17" s="324" t="s">
        <v>3091</v>
      </c>
      <c r="B17" s="326" t="s">
        <v>3424</v>
      </c>
      <c r="C17" s="416">
        <v>1.5579999999999998</v>
      </c>
      <c r="D17" s="416">
        <v>0</v>
      </c>
      <c r="E17" s="416">
        <v>0</v>
      </c>
      <c r="F17" s="416">
        <v>495.54200000000003</v>
      </c>
      <c r="G17" s="416">
        <v>3.8449999999999998</v>
      </c>
      <c r="H17" s="416">
        <v>0</v>
      </c>
      <c r="I17" s="416">
        <v>115.85730003</v>
      </c>
      <c r="J17" s="416">
        <v>1.2348887</v>
      </c>
      <c r="K17" s="416">
        <v>0</v>
      </c>
      <c r="L17" s="416">
        <v>0</v>
      </c>
      <c r="M17" s="356">
        <f t="shared" si="0"/>
        <v>618.03718873000014</v>
      </c>
    </row>
    <row r="18" spans="1:13" x14ac:dyDescent="0.25">
      <c r="A18" s="324" t="s">
        <v>3092</v>
      </c>
      <c r="B18" s="242" t="s">
        <v>3425</v>
      </c>
      <c r="C18" s="416">
        <v>53.745461249999998</v>
      </c>
      <c r="D18" s="416">
        <v>0</v>
      </c>
      <c r="E18" s="416">
        <v>0</v>
      </c>
      <c r="F18" s="416">
        <v>0</v>
      </c>
      <c r="G18" s="416">
        <v>0</v>
      </c>
      <c r="H18" s="416">
        <v>0</v>
      </c>
      <c r="I18" s="416">
        <v>0</v>
      </c>
      <c r="J18" s="416">
        <v>0</v>
      </c>
      <c r="K18" s="416">
        <v>0</v>
      </c>
      <c r="L18" s="416">
        <v>0</v>
      </c>
      <c r="M18" s="356">
        <f t="shared" si="0"/>
        <v>53.745461249999998</v>
      </c>
    </row>
    <row r="19" spans="1:13" x14ac:dyDescent="0.25">
      <c r="A19" s="324" t="s">
        <v>3426</v>
      </c>
      <c r="B19" s="242" t="s">
        <v>313</v>
      </c>
      <c r="C19" s="416">
        <v>0</v>
      </c>
      <c r="D19" s="416">
        <v>0</v>
      </c>
      <c r="E19" s="416">
        <v>0</v>
      </c>
      <c r="F19" s="416">
        <v>0</v>
      </c>
      <c r="G19" s="416">
        <v>0</v>
      </c>
      <c r="H19" s="416">
        <v>0</v>
      </c>
      <c r="I19" s="416">
        <v>0</v>
      </c>
      <c r="J19" s="416">
        <v>0</v>
      </c>
      <c r="K19" s="416">
        <v>0</v>
      </c>
      <c r="L19" s="416">
        <v>0</v>
      </c>
      <c r="M19" s="356">
        <f t="shared" si="0"/>
        <v>0</v>
      </c>
    </row>
    <row r="20" spans="1:13" x14ac:dyDescent="0.25">
      <c r="B20" s="436" t="s">
        <v>315</v>
      </c>
      <c r="C20" s="402">
        <f t="shared" ref="C20:M20" si="3">C10+C11+C16</f>
        <v>111418.53949221048</v>
      </c>
      <c r="D20" s="402">
        <f t="shared" si="3"/>
        <v>5375.4295332499896</v>
      </c>
      <c r="E20" s="402">
        <f t="shared" si="3"/>
        <v>0</v>
      </c>
      <c r="F20" s="402">
        <f t="shared" si="3"/>
        <v>9039.2087912800052</v>
      </c>
      <c r="G20" s="402">
        <f t="shared" si="3"/>
        <v>15567.877684349971</v>
      </c>
      <c r="H20" s="402">
        <f t="shared" si="3"/>
        <v>3.9790000000000001</v>
      </c>
      <c r="I20" s="402">
        <f t="shared" si="3"/>
        <v>6025.8425581599977</v>
      </c>
      <c r="J20" s="402">
        <f t="shared" si="3"/>
        <v>3563.7662673099985</v>
      </c>
      <c r="K20" s="402">
        <f t="shared" si="3"/>
        <v>35.244</v>
      </c>
      <c r="L20" s="402">
        <f t="shared" si="3"/>
        <v>35.655999999999999</v>
      </c>
      <c r="M20" s="402">
        <f t="shared" si="3"/>
        <v>151065.54332656044</v>
      </c>
    </row>
    <row r="21" spans="1:13" x14ac:dyDescent="0.25">
      <c r="B21" s="383" t="s">
        <v>3427</v>
      </c>
    </row>
    <row r="25" spans="1:13" ht="15.75" x14ac:dyDescent="0.25">
      <c r="B25" s="387" t="s">
        <v>3428</v>
      </c>
    </row>
    <row r="26" spans="1:13" x14ac:dyDescent="0.25">
      <c r="B26" s="407" t="s">
        <v>3209</v>
      </c>
      <c r="C26" s="435"/>
      <c r="D26" s="435"/>
      <c r="E26" s="435"/>
      <c r="F26" s="435"/>
      <c r="G26" s="435"/>
      <c r="H26" s="435"/>
      <c r="I26" s="435"/>
      <c r="J26" s="435"/>
      <c r="K26" s="435"/>
      <c r="L26" s="435"/>
      <c r="M26" s="435"/>
    </row>
    <row r="27" spans="1:13" x14ac:dyDescent="0.25">
      <c r="B27" s="318"/>
      <c r="C27" s="318"/>
      <c r="D27" s="318"/>
      <c r="E27" s="318"/>
      <c r="F27" s="318"/>
      <c r="G27" s="318"/>
      <c r="H27" s="318"/>
      <c r="I27" s="318"/>
      <c r="J27" s="318"/>
      <c r="K27" s="318"/>
      <c r="L27" s="318"/>
      <c r="M27" s="318"/>
    </row>
    <row r="28" spans="1:13" ht="45" x14ac:dyDescent="0.25">
      <c r="B28" s="318"/>
      <c r="C28" s="391" t="s">
        <v>3047</v>
      </c>
      <c r="D28" s="391" t="s">
        <v>3044</v>
      </c>
      <c r="E28" s="391" t="s">
        <v>3050</v>
      </c>
      <c r="F28" s="391" t="s">
        <v>3043</v>
      </c>
      <c r="G28" s="391" t="s">
        <v>3048</v>
      </c>
      <c r="H28" s="391" t="s">
        <v>3045</v>
      </c>
      <c r="I28" s="391" t="s">
        <v>3046</v>
      </c>
      <c r="J28" s="391" t="s">
        <v>1364</v>
      </c>
      <c r="K28" s="391" t="s">
        <v>3049</v>
      </c>
      <c r="L28" s="391" t="s">
        <v>313</v>
      </c>
      <c r="M28" s="392" t="s">
        <v>315</v>
      </c>
    </row>
    <row r="29" spans="1:13" x14ac:dyDescent="0.25">
      <c r="A29" s="324" t="s">
        <v>3104</v>
      </c>
      <c r="B29" s="326" t="s">
        <v>3414</v>
      </c>
      <c r="C29" s="416">
        <v>0</v>
      </c>
      <c r="D29" s="416">
        <v>0</v>
      </c>
      <c r="E29" s="416">
        <v>0</v>
      </c>
      <c r="F29" s="416">
        <v>0</v>
      </c>
      <c r="G29" s="416">
        <v>0</v>
      </c>
      <c r="H29" s="416">
        <v>0</v>
      </c>
      <c r="I29" s="416">
        <v>0</v>
      </c>
      <c r="J29" s="416">
        <v>0</v>
      </c>
      <c r="K29" s="416">
        <v>0</v>
      </c>
      <c r="L29" s="416">
        <v>0</v>
      </c>
      <c r="M29" s="356">
        <f t="shared" ref="M29:M39" si="4">SUM(C29:L29)</f>
        <v>0</v>
      </c>
    </row>
    <row r="30" spans="1:13" x14ac:dyDescent="0.25">
      <c r="A30" s="324" t="s">
        <v>3093</v>
      </c>
      <c r="B30" s="326" t="s">
        <v>3415</v>
      </c>
      <c r="C30" s="416">
        <v>305656.23743874137</v>
      </c>
      <c r="D30" s="416">
        <v>16098.641046689963</v>
      </c>
      <c r="E30" s="416">
        <v>22335.631986729972</v>
      </c>
      <c r="F30" s="416">
        <v>11567.352968919966</v>
      </c>
      <c r="G30" s="416">
        <v>10675.077327649979</v>
      </c>
      <c r="H30" s="416">
        <v>3116.4922524299986</v>
      </c>
      <c r="I30" s="416">
        <v>14585.401270879949</v>
      </c>
      <c r="J30" s="416">
        <v>1390.1372176300004</v>
      </c>
      <c r="K30" s="416">
        <v>4954.1678909499951</v>
      </c>
      <c r="L30" s="416">
        <v>6115.6694143299901</v>
      </c>
      <c r="M30" s="356">
        <f t="shared" si="4"/>
        <v>396494.80881495116</v>
      </c>
    </row>
    <row r="31" spans="1:13" ht="30" x14ac:dyDescent="0.25">
      <c r="A31" s="324" t="s">
        <v>3429</v>
      </c>
      <c r="B31" s="433" t="s">
        <v>3417</v>
      </c>
      <c r="C31" s="416">
        <f>SUM(C32:C35)</f>
        <v>0</v>
      </c>
      <c r="D31" s="416">
        <f t="shared" ref="D31:L31" si="5">SUM(D32:D35)</f>
        <v>0</v>
      </c>
      <c r="E31" s="416">
        <f t="shared" si="5"/>
        <v>0</v>
      </c>
      <c r="F31" s="416">
        <f t="shared" si="5"/>
        <v>0</v>
      </c>
      <c r="G31" s="416">
        <f t="shared" si="5"/>
        <v>0</v>
      </c>
      <c r="H31" s="416">
        <f t="shared" si="5"/>
        <v>0</v>
      </c>
      <c r="I31" s="416">
        <f t="shared" si="5"/>
        <v>0</v>
      </c>
      <c r="J31" s="416">
        <f t="shared" si="5"/>
        <v>0</v>
      </c>
      <c r="K31" s="416">
        <f t="shared" si="5"/>
        <v>0</v>
      </c>
      <c r="L31" s="416">
        <f t="shared" si="5"/>
        <v>0</v>
      </c>
      <c r="M31" s="356">
        <f t="shared" si="4"/>
        <v>0</v>
      </c>
    </row>
    <row r="32" spans="1:13" x14ac:dyDescent="0.25">
      <c r="A32" s="324" t="s">
        <v>3094</v>
      </c>
      <c r="B32" s="443" t="s">
        <v>3418</v>
      </c>
      <c r="C32" s="416">
        <v>0</v>
      </c>
      <c r="D32" s="416">
        <v>0</v>
      </c>
      <c r="E32" s="416">
        <v>0</v>
      </c>
      <c r="F32" s="416">
        <v>0</v>
      </c>
      <c r="G32" s="416">
        <v>0</v>
      </c>
      <c r="H32" s="416">
        <v>0</v>
      </c>
      <c r="I32" s="416">
        <v>0</v>
      </c>
      <c r="J32" s="416">
        <v>0</v>
      </c>
      <c r="K32" s="416">
        <v>0</v>
      </c>
      <c r="L32" s="416">
        <v>0</v>
      </c>
      <c r="M32" s="356">
        <f t="shared" si="4"/>
        <v>0</v>
      </c>
    </row>
    <row r="33" spans="1:13" x14ac:dyDescent="0.25">
      <c r="A33" s="324" t="s">
        <v>3100</v>
      </c>
      <c r="B33" s="443" t="s">
        <v>3419</v>
      </c>
      <c r="C33" s="416">
        <v>0</v>
      </c>
      <c r="D33" s="416">
        <v>0</v>
      </c>
      <c r="E33" s="416">
        <v>0</v>
      </c>
      <c r="F33" s="416">
        <v>0</v>
      </c>
      <c r="G33" s="416">
        <v>0</v>
      </c>
      <c r="H33" s="416">
        <v>0</v>
      </c>
      <c r="I33" s="416">
        <v>0</v>
      </c>
      <c r="J33" s="416">
        <v>0</v>
      </c>
      <c r="K33" s="416">
        <v>0</v>
      </c>
      <c r="L33" s="416">
        <v>0</v>
      </c>
      <c r="M33" s="356">
        <f t="shared" si="4"/>
        <v>0</v>
      </c>
    </row>
    <row r="34" spans="1:13" x14ac:dyDescent="0.25">
      <c r="A34" s="324" t="s">
        <v>3101</v>
      </c>
      <c r="B34" s="444" t="s">
        <v>3420</v>
      </c>
      <c r="C34" s="416">
        <v>0</v>
      </c>
      <c r="D34" s="416">
        <v>0</v>
      </c>
      <c r="E34" s="416">
        <v>0</v>
      </c>
      <c r="F34" s="416">
        <v>0</v>
      </c>
      <c r="G34" s="416">
        <v>0</v>
      </c>
      <c r="H34" s="416">
        <v>0</v>
      </c>
      <c r="I34" s="416">
        <v>0</v>
      </c>
      <c r="J34" s="416">
        <v>0</v>
      </c>
      <c r="K34" s="416">
        <v>0</v>
      </c>
      <c r="L34" s="416">
        <v>0</v>
      </c>
      <c r="M34" s="356">
        <f t="shared" si="4"/>
        <v>0</v>
      </c>
    </row>
    <row r="35" spans="1:13" x14ac:dyDescent="0.25">
      <c r="A35" s="324" t="s">
        <v>3103</v>
      </c>
      <c r="B35" s="444" t="s">
        <v>3421</v>
      </c>
      <c r="C35" s="416">
        <v>0</v>
      </c>
      <c r="D35" s="416">
        <v>0</v>
      </c>
      <c r="E35" s="416">
        <v>0</v>
      </c>
      <c r="F35" s="416">
        <v>0</v>
      </c>
      <c r="G35" s="416">
        <v>0</v>
      </c>
      <c r="H35" s="416">
        <v>0</v>
      </c>
      <c r="I35" s="416">
        <v>0</v>
      </c>
      <c r="J35" s="416">
        <v>0</v>
      </c>
      <c r="K35" s="416">
        <v>0</v>
      </c>
      <c r="L35" s="416">
        <v>0</v>
      </c>
      <c r="M35" s="356">
        <f t="shared" si="4"/>
        <v>0</v>
      </c>
    </row>
    <row r="36" spans="1:13" x14ac:dyDescent="0.25">
      <c r="A36" s="324" t="s">
        <v>3430</v>
      </c>
      <c r="B36" s="326" t="s">
        <v>3423</v>
      </c>
      <c r="C36" s="416">
        <f>SUM(C37:C38)</f>
        <v>152.61555490000009</v>
      </c>
      <c r="D36" s="416">
        <f t="shared" ref="D36:L36" si="6">SUM(D37:D38)</f>
        <v>4.2351184599999998</v>
      </c>
      <c r="E36" s="416">
        <f t="shared" si="6"/>
        <v>0</v>
      </c>
      <c r="F36" s="416">
        <f t="shared" si="6"/>
        <v>0</v>
      </c>
      <c r="G36" s="416">
        <f t="shared" si="6"/>
        <v>28.851624719999993</v>
      </c>
      <c r="H36" s="416">
        <f t="shared" si="6"/>
        <v>1.8899202400000004</v>
      </c>
      <c r="I36" s="416">
        <f t="shared" si="6"/>
        <v>30.252172329999993</v>
      </c>
      <c r="J36" s="416">
        <f t="shared" si="6"/>
        <v>1.5533735799999999</v>
      </c>
      <c r="K36" s="416">
        <f t="shared" si="6"/>
        <v>3.9939783499999999</v>
      </c>
      <c r="L36" s="416">
        <f t="shared" si="6"/>
        <v>0</v>
      </c>
      <c r="M36" s="356">
        <f t="shared" si="4"/>
        <v>223.39174258000008</v>
      </c>
    </row>
    <row r="37" spans="1:13" x14ac:dyDescent="0.25">
      <c r="A37" s="324" t="s">
        <v>3095</v>
      </c>
      <c r="B37" s="326" t="s">
        <v>3424</v>
      </c>
      <c r="C37" s="416">
        <v>3.4723307800000001</v>
      </c>
      <c r="D37" s="416">
        <v>0.21106807</v>
      </c>
      <c r="E37" s="416">
        <v>0</v>
      </c>
      <c r="F37" s="416">
        <v>0</v>
      </c>
      <c r="G37" s="416">
        <v>28.245782889999994</v>
      </c>
      <c r="H37" s="416">
        <v>1.8899202400000004</v>
      </c>
      <c r="I37" s="416">
        <v>29.181852299999992</v>
      </c>
      <c r="J37" s="416">
        <v>1.2930971899999999</v>
      </c>
      <c r="K37" s="416">
        <v>3.9939783499999999</v>
      </c>
      <c r="L37" s="416">
        <v>0</v>
      </c>
      <c r="M37" s="356">
        <f t="shared" si="4"/>
        <v>68.288029819999991</v>
      </c>
    </row>
    <row r="38" spans="1:13" x14ac:dyDescent="0.25">
      <c r="A38" s="324" t="s">
        <v>3096</v>
      </c>
      <c r="B38" s="242" t="s">
        <v>3425</v>
      </c>
      <c r="C38" s="416">
        <v>149.1432241200001</v>
      </c>
      <c r="D38" s="416">
        <v>4.0240503900000002</v>
      </c>
      <c r="E38" s="416">
        <v>0</v>
      </c>
      <c r="F38" s="416">
        <v>0</v>
      </c>
      <c r="G38" s="416">
        <v>0.60584183000000003</v>
      </c>
      <c r="H38" s="416">
        <v>0</v>
      </c>
      <c r="I38" s="416">
        <v>1.07032003</v>
      </c>
      <c r="J38" s="416">
        <v>0.26027639000000002</v>
      </c>
      <c r="K38" s="416">
        <v>0</v>
      </c>
      <c r="L38" s="416">
        <v>0</v>
      </c>
      <c r="M38" s="356">
        <f t="shared" si="4"/>
        <v>155.10371276000012</v>
      </c>
    </row>
    <row r="39" spans="1:13" x14ac:dyDescent="0.25">
      <c r="A39" s="324" t="s">
        <v>3431</v>
      </c>
      <c r="B39" s="242" t="s">
        <v>3432</v>
      </c>
      <c r="C39" s="416">
        <v>0</v>
      </c>
      <c r="D39" s="416">
        <v>0</v>
      </c>
      <c r="E39" s="416">
        <v>0</v>
      </c>
      <c r="F39" s="416">
        <v>0</v>
      </c>
      <c r="G39" s="416">
        <v>0</v>
      </c>
      <c r="H39" s="416">
        <v>0</v>
      </c>
      <c r="I39" s="416">
        <v>0</v>
      </c>
      <c r="J39" s="416">
        <v>0</v>
      </c>
      <c r="K39" s="416">
        <v>0</v>
      </c>
      <c r="L39" s="416">
        <v>0</v>
      </c>
      <c r="M39" s="356">
        <f t="shared" si="4"/>
        <v>0</v>
      </c>
    </row>
    <row r="40" spans="1:13" x14ac:dyDescent="0.25">
      <c r="B40" s="436" t="s">
        <v>315</v>
      </c>
      <c r="C40" s="402">
        <f>C30+C31+C36</f>
        <v>305808.8529936414</v>
      </c>
      <c r="D40" s="402">
        <f t="shared" ref="D40:M40" si="7">D30+D31+D36</f>
        <v>16102.876165149963</v>
      </c>
      <c r="E40" s="402">
        <f t="shared" si="7"/>
        <v>22335.631986729972</v>
      </c>
      <c r="F40" s="402">
        <f t="shared" si="7"/>
        <v>11567.352968919966</v>
      </c>
      <c r="G40" s="402">
        <f t="shared" si="7"/>
        <v>10703.928952369979</v>
      </c>
      <c r="H40" s="402">
        <f t="shared" si="7"/>
        <v>3118.3821726699985</v>
      </c>
      <c r="I40" s="402">
        <f t="shared" si="7"/>
        <v>14615.653443209949</v>
      </c>
      <c r="J40" s="402">
        <f t="shared" si="7"/>
        <v>1391.6905912100003</v>
      </c>
      <c r="K40" s="402">
        <f t="shared" si="7"/>
        <v>4958.1618692999955</v>
      </c>
      <c r="L40" s="402">
        <f t="shared" si="7"/>
        <v>6115.6694143299901</v>
      </c>
      <c r="M40" s="402">
        <f t="shared" si="7"/>
        <v>396718.20055753115</v>
      </c>
    </row>
    <row r="45" spans="1:13" ht="15.75" x14ac:dyDescent="0.25">
      <c r="B45" s="387" t="s">
        <v>3433</v>
      </c>
    </row>
    <row r="46" spans="1:13" x14ac:dyDescent="0.25">
      <c r="B46" s="407" t="s">
        <v>3211</v>
      </c>
      <c r="C46" s="435"/>
      <c r="D46" s="435"/>
      <c r="E46" s="435"/>
      <c r="F46" s="435"/>
      <c r="G46" s="435"/>
      <c r="H46" s="435"/>
      <c r="I46" s="435"/>
      <c r="J46" s="435"/>
      <c r="K46" s="435"/>
      <c r="L46" s="435"/>
      <c r="M46" s="435"/>
    </row>
    <row r="47" spans="1:13" x14ac:dyDescent="0.25">
      <c r="B47" s="318"/>
      <c r="C47" s="318"/>
      <c r="D47" s="318"/>
      <c r="E47" s="318"/>
      <c r="F47" s="318"/>
      <c r="G47" s="318"/>
      <c r="H47" s="318"/>
      <c r="I47" s="318"/>
      <c r="J47" s="318"/>
      <c r="K47" s="318"/>
      <c r="L47" s="318"/>
      <c r="M47" s="318"/>
    </row>
    <row r="48" spans="1:13" ht="45" x14ac:dyDescent="0.25">
      <c r="B48" s="318"/>
      <c r="C48" s="391" t="s">
        <v>3047</v>
      </c>
      <c r="D48" s="391" t="s">
        <v>3044</v>
      </c>
      <c r="E48" s="391" t="s">
        <v>3050</v>
      </c>
      <c r="F48" s="391" t="s">
        <v>3043</v>
      </c>
      <c r="G48" s="391" t="s">
        <v>3048</v>
      </c>
      <c r="H48" s="391" t="s">
        <v>3045</v>
      </c>
      <c r="I48" s="391" t="s">
        <v>3046</v>
      </c>
      <c r="J48" s="391" t="s">
        <v>1364</v>
      </c>
      <c r="K48" s="391" t="s">
        <v>3049</v>
      </c>
      <c r="L48" s="391" t="s">
        <v>313</v>
      </c>
      <c r="M48" s="392" t="s">
        <v>315</v>
      </c>
    </row>
    <row r="49" spans="2:14" x14ac:dyDescent="0.25">
      <c r="B49" s="326" t="s">
        <v>3414</v>
      </c>
      <c r="C49" s="356">
        <f t="shared" ref="C49:M59" si="8">C9+C29</f>
        <v>0</v>
      </c>
      <c r="D49" s="356">
        <f t="shared" si="8"/>
        <v>0</v>
      </c>
      <c r="E49" s="356">
        <f t="shared" si="8"/>
        <v>0</v>
      </c>
      <c r="F49" s="356">
        <f t="shared" si="8"/>
        <v>0</v>
      </c>
      <c r="G49" s="356">
        <f t="shared" si="8"/>
        <v>0</v>
      </c>
      <c r="H49" s="356">
        <f t="shared" si="8"/>
        <v>0</v>
      </c>
      <c r="I49" s="356">
        <f t="shared" si="8"/>
        <v>0</v>
      </c>
      <c r="J49" s="356">
        <f t="shared" si="8"/>
        <v>0</v>
      </c>
      <c r="K49" s="356">
        <f t="shared" si="8"/>
        <v>0</v>
      </c>
      <c r="L49" s="356">
        <f t="shared" si="8"/>
        <v>0</v>
      </c>
      <c r="M49" s="356">
        <f t="shared" si="8"/>
        <v>0</v>
      </c>
    </row>
    <row r="50" spans="2:14" x14ac:dyDescent="0.25">
      <c r="B50" s="326" t="s">
        <v>3415</v>
      </c>
      <c r="C50" s="356">
        <f t="shared" si="8"/>
        <v>417019.47346970183</v>
      </c>
      <c r="D50" s="356">
        <f t="shared" si="8"/>
        <v>21474.070579939951</v>
      </c>
      <c r="E50" s="356">
        <f t="shared" si="8"/>
        <v>22335.631986729972</v>
      </c>
      <c r="F50" s="356">
        <f t="shared" si="8"/>
        <v>20111.019760199972</v>
      </c>
      <c r="G50" s="356">
        <f t="shared" si="8"/>
        <v>26239.11001199995</v>
      </c>
      <c r="H50" s="356">
        <f t="shared" si="8"/>
        <v>3120.4712524299985</v>
      </c>
      <c r="I50" s="356">
        <f t="shared" si="8"/>
        <v>20495.386529009946</v>
      </c>
      <c r="J50" s="356">
        <f t="shared" si="8"/>
        <v>4952.6685962399988</v>
      </c>
      <c r="K50" s="356">
        <f t="shared" si="8"/>
        <v>4989.4118909499948</v>
      </c>
      <c r="L50" s="356">
        <f t="shared" si="8"/>
        <v>6151.3254143299901</v>
      </c>
      <c r="M50" s="356">
        <f t="shared" si="8"/>
        <v>546888.56949153158</v>
      </c>
    </row>
    <row r="51" spans="2:14" ht="30" x14ac:dyDescent="0.25">
      <c r="B51" s="433" t="s">
        <v>3417</v>
      </c>
      <c r="C51" s="356">
        <f t="shared" si="8"/>
        <v>0</v>
      </c>
      <c r="D51" s="356">
        <f t="shared" si="8"/>
        <v>0</v>
      </c>
      <c r="E51" s="356">
        <f t="shared" si="8"/>
        <v>0</v>
      </c>
      <c r="F51" s="356">
        <f t="shared" si="8"/>
        <v>0</v>
      </c>
      <c r="G51" s="356">
        <f t="shared" si="8"/>
        <v>0</v>
      </c>
      <c r="H51" s="356">
        <f t="shared" si="8"/>
        <v>0</v>
      </c>
      <c r="I51" s="356">
        <f t="shared" si="8"/>
        <v>0</v>
      </c>
      <c r="J51" s="356">
        <f t="shared" si="8"/>
        <v>0</v>
      </c>
      <c r="K51" s="356">
        <f t="shared" si="8"/>
        <v>0</v>
      </c>
      <c r="L51" s="356">
        <f t="shared" si="8"/>
        <v>0</v>
      </c>
      <c r="M51" s="356">
        <f t="shared" si="8"/>
        <v>0</v>
      </c>
    </row>
    <row r="52" spans="2:14" x14ac:dyDescent="0.25">
      <c r="B52" s="443" t="s">
        <v>3418</v>
      </c>
      <c r="C52" s="356">
        <f t="shared" si="8"/>
        <v>0</v>
      </c>
      <c r="D52" s="356">
        <f t="shared" si="8"/>
        <v>0</v>
      </c>
      <c r="E52" s="356">
        <f t="shared" si="8"/>
        <v>0</v>
      </c>
      <c r="F52" s="356">
        <f t="shared" si="8"/>
        <v>0</v>
      </c>
      <c r="G52" s="356">
        <f t="shared" si="8"/>
        <v>0</v>
      </c>
      <c r="H52" s="356">
        <f t="shared" si="8"/>
        <v>0</v>
      </c>
      <c r="I52" s="356">
        <f t="shared" si="8"/>
        <v>0</v>
      </c>
      <c r="J52" s="356">
        <f t="shared" si="8"/>
        <v>0</v>
      </c>
      <c r="K52" s="356">
        <f t="shared" si="8"/>
        <v>0</v>
      </c>
      <c r="L52" s="356">
        <f t="shared" si="8"/>
        <v>0</v>
      </c>
      <c r="M52" s="356">
        <f t="shared" si="8"/>
        <v>0</v>
      </c>
    </row>
    <row r="53" spans="2:14" x14ac:dyDescent="0.25">
      <c r="B53" s="443" t="s">
        <v>3419</v>
      </c>
      <c r="C53" s="356">
        <f t="shared" si="8"/>
        <v>0</v>
      </c>
      <c r="D53" s="356">
        <f t="shared" si="8"/>
        <v>0</v>
      </c>
      <c r="E53" s="356">
        <f t="shared" si="8"/>
        <v>0</v>
      </c>
      <c r="F53" s="356">
        <f t="shared" si="8"/>
        <v>0</v>
      </c>
      <c r="G53" s="356">
        <f t="shared" si="8"/>
        <v>0</v>
      </c>
      <c r="H53" s="356">
        <f t="shared" si="8"/>
        <v>0</v>
      </c>
      <c r="I53" s="356">
        <f t="shared" si="8"/>
        <v>0</v>
      </c>
      <c r="J53" s="356">
        <f t="shared" si="8"/>
        <v>0</v>
      </c>
      <c r="K53" s="356">
        <f t="shared" si="8"/>
        <v>0</v>
      </c>
      <c r="L53" s="356">
        <f t="shared" si="8"/>
        <v>0</v>
      </c>
      <c r="M53" s="356">
        <f t="shared" si="8"/>
        <v>0</v>
      </c>
    </row>
    <row r="54" spans="2:14" x14ac:dyDescent="0.25">
      <c r="B54" s="444" t="s">
        <v>3420</v>
      </c>
      <c r="C54" s="356">
        <f t="shared" si="8"/>
        <v>0</v>
      </c>
      <c r="D54" s="356">
        <f t="shared" si="8"/>
        <v>0</v>
      </c>
      <c r="E54" s="356">
        <f t="shared" si="8"/>
        <v>0</v>
      </c>
      <c r="F54" s="356">
        <f t="shared" si="8"/>
        <v>0</v>
      </c>
      <c r="G54" s="356">
        <f t="shared" si="8"/>
        <v>0</v>
      </c>
      <c r="H54" s="356">
        <f t="shared" si="8"/>
        <v>0</v>
      </c>
      <c r="I54" s="356">
        <f t="shared" si="8"/>
        <v>0</v>
      </c>
      <c r="J54" s="356">
        <f t="shared" si="8"/>
        <v>0</v>
      </c>
      <c r="K54" s="356">
        <f t="shared" si="8"/>
        <v>0</v>
      </c>
      <c r="L54" s="356">
        <f t="shared" si="8"/>
        <v>0</v>
      </c>
      <c r="M54" s="356">
        <f t="shared" si="8"/>
        <v>0</v>
      </c>
    </row>
    <row r="55" spans="2:14" x14ac:dyDescent="0.25">
      <c r="B55" s="444" t="s">
        <v>3421</v>
      </c>
      <c r="C55" s="356">
        <f t="shared" si="8"/>
        <v>0</v>
      </c>
      <c r="D55" s="356">
        <f t="shared" si="8"/>
        <v>0</v>
      </c>
      <c r="E55" s="356">
        <f t="shared" si="8"/>
        <v>0</v>
      </c>
      <c r="F55" s="356">
        <f t="shared" si="8"/>
        <v>0</v>
      </c>
      <c r="G55" s="356">
        <f t="shared" si="8"/>
        <v>0</v>
      </c>
      <c r="H55" s="356">
        <f t="shared" si="8"/>
        <v>0</v>
      </c>
      <c r="I55" s="356">
        <f t="shared" si="8"/>
        <v>0</v>
      </c>
      <c r="J55" s="356">
        <f t="shared" si="8"/>
        <v>0</v>
      </c>
      <c r="K55" s="356">
        <f t="shared" si="8"/>
        <v>0</v>
      </c>
      <c r="L55" s="356">
        <f t="shared" si="8"/>
        <v>0</v>
      </c>
      <c r="M55" s="356">
        <f t="shared" si="8"/>
        <v>0</v>
      </c>
    </row>
    <row r="56" spans="2:14" x14ac:dyDescent="0.25">
      <c r="B56" s="326" t="s">
        <v>3423</v>
      </c>
      <c r="C56" s="356">
        <f t="shared" si="8"/>
        <v>207.91901615000009</v>
      </c>
      <c r="D56" s="356">
        <f t="shared" si="8"/>
        <v>4.2351184599999998</v>
      </c>
      <c r="E56" s="356">
        <f t="shared" si="8"/>
        <v>0</v>
      </c>
      <c r="F56" s="356">
        <f t="shared" si="8"/>
        <v>495.54200000000003</v>
      </c>
      <c r="G56" s="356">
        <f t="shared" si="8"/>
        <v>32.696624719999996</v>
      </c>
      <c r="H56" s="356">
        <f t="shared" si="8"/>
        <v>1.8899202400000004</v>
      </c>
      <c r="I56" s="356">
        <f t="shared" si="8"/>
        <v>146.10947235999998</v>
      </c>
      <c r="J56" s="356">
        <f t="shared" si="8"/>
        <v>2.7882622799999996</v>
      </c>
      <c r="K56" s="356">
        <f t="shared" si="8"/>
        <v>3.9939783499999999</v>
      </c>
      <c r="L56" s="356">
        <f t="shared" si="8"/>
        <v>0</v>
      </c>
      <c r="M56" s="356">
        <f t="shared" si="8"/>
        <v>895.17439256000011</v>
      </c>
    </row>
    <row r="57" spans="2:14" x14ac:dyDescent="0.25">
      <c r="B57" s="242" t="s">
        <v>3434</v>
      </c>
      <c r="C57" s="356">
        <f t="shared" si="8"/>
        <v>5.0303307799999999</v>
      </c>
      <c r="D57" s="356">
        <f t="shared" si="8"/>
        <v>0.21106807</v>
      </c>
      <c r="E57" s="356">
        <f t="shared" si="8"/>
        <v>0</v>
      </c>
      <c r="F57" s="356">
        <f t="shared" si="8"/>
        <v>495.54200000000003</v>
      </c>
      <c r="G57" s="356">
        <f t="shared" si="8"/>
        <v>32.090782889999993</v>
      </c>
      <c r="H57" s="356">
        <f t="shared" si="8"/>
        <v>1.8899202400000004</v>
      </c>
      <c r="I57" s="356">
        <f t="shared" si="8"/>
        <v>145.03915233000001</v>
      </c>
      <c r="J57" s="356">
        <f t="shared" si="8"/>
        <v>2.5279858900000001</v>
      </c>
      <c r="K57" s="356">
        <f t="shared" si="8"/>
        <v>3.9939783499999999</v>
      </c>
      <c r="L57" s="356">
        <f t="shared" si="8"/>
        <v>0</v>
      </c>
      <c r="M57" s="356">
        <f t="shared" si="8"/>
        <v>686.32521855000016</v>
      </c>
    </row>
    <row r="58" spans="2:14" x14ac:dyDescent="0.25">
      <c r="B58" s="242" t="s">
        <v>3425</v>
      </c>
      <c r="C58" s="356">
        <f t="shared" si="8"/>
        <v>202.8886853700001</v>
      </c>
      <c r="D58" s="356">
        <f t="shared" si="8"/>
        <v>4.0240503900000002</v>
      </c>
      <c r="E58" s="356">
        <f t="shared" si="8"/>
        <v>0</v>
      </c>
      <c r="F58" s="356">
        <f t="shared" si="8"/>
        <v>0</v>
      </c>
      <c r="G58" s="356">
        <f t="shared" si="8"/>
        <v>0.60584183000000003</v>
      </c>
      <c r="H58" s="356">
        <f t="shared" si="8"/>
        <v>0</v>
      </c>
      <c r="I58" s="356">
        <f t="shared" si="8"/>
        <v>1.07032003</v>
      </c>
      <c r="J58" s="356">
        <f t="shared" si="8"/>
        <v>0.26027639000000002</v>
      </c>
      <c r="K58" s="356">
        <f t="shared" si="8"/>
        <v>0</v>
      </c>
      <c r="L58" s="356">
        <f t="shared" si="8"/>
        <v>0</v>
      </c>
      <c r="M58" s="356">
        <f t="shared" si="8"/>
        <v>208.84917401000013</v>
      </c>
    </row>
    <row r="59" spans="2:14" x14ac:dyDescent="0.25">
      <c r="B59" s="242" t="s">
        <v>3432</v>
      </c>
      <c r="C59" s="356">
        <f t="shared" si="8"/>
        <v>0</v>
      </c>
      <c r="D59" s="356">
        <f t="shared" si="8"/>
        <v>0</v>
      </c>
      <c r="E59" s="356">
        <f t="shared" si="8"/>
        <v>0</v>
      </c>
      <c r="F59" s="356">
        <f t="shared" si="8"/>
        <v>0</v>
      </c>
      <c r="G59" s="356">
        <f t="shared" si="8"/>
        <v>0</v>
      </c>
      <c r="H59" s="356">
        <f t="shared" si="8"/>
        <v>0</v>
      </c>
      <c r="I59" s="356">
        <f t="shared" si="8"/>
        <v>0</v>
      </c>
      <c r="J59" s="356">
        <f t="shared" si="8"/>
        <v>0</v>
      </c>
      <c r="K59" s="356">
        <f t="shared" si="8"/>
        <v>0</v>
      </c>
      <c r="L59" s="356">
        <f t="shared" si="8"/>
        <v>0</v>
      </c>
      <c r="M59" s="356">
        <f t="shared" si="8"/>
        <v>0</v>
      </c>
    </row>
    <row r="60" spans="2:14" x14ac:dyDescent="0.25">
      <c r="B60" s="436" t="s">
        <v>315</v>
      </c>
      <c r="C60" s="402">
        <f t="shared" ref="C60:M60" si="9">C50+C51+C56</f>
        <v>417227.39248585183</v>
      </c>
      <c r="D60" s="402">
        <f t="shared" si="9"/>
        <v>21478.305698399952</v>
      </c>
      <c r="E60" s="402">
        <f t="shared" si="9"/>
        <v>22335.631986729972</v>
      </c>
      <c r="F60" s="402">
        <f t="shared" si="9"/>
        <v>20606.561760199973</v>
      </c>
      <c r="G60" s="402">
        <f t="shared" si="9"/>
        <v>26271.80663671995</v>
      </c>
      <c r="H60" s="402">
        <f t="shared" si="9"/>
        <v>3122.3611726699983</v>
      </c>
      <c r="I60" s="402">
        <f t="shared" si="9"/>
        <v>20641.496001369946</v>
      </c>
      <c r="J60" s="402">
        <f t="shared" si="9"/>
        <v>4955.4568585199986</v>
      </c>
      <c r="K60" s="402">
        <f t="shared" si="9"/>
        <v>4993.4058692999952</v>
      </c>
      <c r="L60" s="402">
        <f t="shared" si="9"/>
        <v>6151.3254143299901</v>
      </c>
      <c r="M60" s="402">
        <f t="shared" si="9"/>
        <v>547783.74388409161</v>
      </c>
    </row>
    <row r="64" spans="2:14" x14ac:dyDescent="0.25">
      <c r="N64" s="405" t="s">
        <v>3278</v>
      </c>
    </row>
  </sheetData>
  <hyperlinks>
    <hyperlink ref="N64" location="'D. NTT Contents'!A1" display="To Contents" xr:uid="{068C54A7-503E-406F-ACA9-21AC039FC66B}"/>
  </hyperlinks>
  <pageMargins left="0.70866141732283472" right="0.70866141732283472" top="0.74803149606299213" bottom="0.74803149606299213" header="0.31496062992125984" footer="0.31496062992125984"/>
  <pageSetup paperSize="9" scale="2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Ark1">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651AF-7392-4782-9EBB-0BDD31E3693B}">
  <sheetPr codeName="Sheet30">
    <tabColor rgb="FF243386"/>
    <pageSetUpPr fitToPage="1"/>
  </sheetPr>
  <dimension ref="A5:N159"/>
  <sheetViews>
    <sheetView zoomScale="115" zoomScaleNormal="115" zoomScaleSheetLayoutView="100" workbookViewId="0">
      <selection activeCell="C81" sqref="C81:M81"/>
    </sheetView>
  </sheetViews>
  <sheetFormatPr defaultColWidth="9.28515625" defaultRowHeight="15" x14ac:dyDescent="0.25"/>
  <cols>
    <col min="1" max="1" width="2.7109375" style="324" customWidth="1"/>
    <col min="2" max="2" width="25.28515625" style="242" bestFit="1" customWidth="1"/>
    <col min="3" max="12" width="17.5703125" style="242" customWidth="1"/>
    <col min="13" max="13" width="18.5703125" style="242" bestFit="1" customWidth="1"/>
    <col min="14" max="20" width="9.28515625" style="242"/>
    <col min="21" max="21" width="9.28515625" style="242" customWidth="1"/>
    <col min="22" max="16384" width="9.28515625" style="242"/>
  </cols>
  <sheetData>
    <row r="5" spans="1:13" ht="15.75" x14ac:dyDescent="0.25">
      <c r="B5" s="387" t="s">
        <v>3435</v>
      </c>
    </row>
    <row r="6" spans="1:13" x14ac:dyDescent="0.25">
      <c r="B6" s="407" t="s">
        <v>3213</v>
      </c>
      <c r="C6" s="435"/>
      <c r="D6" s="435"/>
      <c r="E6" s="435"/>
      <c r="F6" s="435"/>
      <c r="G6" s="435"/>
      <c r="H6" s="435"/>
      <c r="I6" s="435"/>
      <c r="J6" s="435"/>
      <c r="K6" s="435"/>
      <c r="L6" s="435"/>
      <c r="M6" s="435"/>
    </row>
    <row r="7" spans="1:13" x14ac:dyDescent="0.25">
      <c r="B7" s="318"/>
      <c r="C7" s="318"/>
      <c r="D7" s="318"/>
      <c r="E7" s="318"/>
      <c r="F7" s="318"/>
      <c r="G7" s="318"/>
      <c r="H7" s="318"/>
      <c r="I7" s="318"/>
      <c r="J7" s="318"/>
      <c r="K7" s="318"/>
      <c r="L7" s="318"/>
      <c r="M7" s="318"/>
    </row>
    <row r="8" spans="1:13" ht="45" x14ac:dyDescent="0.25">
      <c r="B8" s="318"/>
      <c r="C8" s="391" t="s">
        <v>3047</v>
      </c>
      <c r="D8" s="391" t="s">
        <v>3044</v>
      </c>
      <c r="E8" s="391" t="s">
        <v>3050</v>
      </c>
      <c r="F8" s="391" t="s">
        <v>3043</v>
      </c>
      <c r="G8" s="391" t="s">
        <v>3048</v>
      </c>
      <c r="H8" s="391" t="s">
        <v>3045</v>
      </c>
      <c r="I8" s="391" t="s">
        <v>3046</v>
      </c>
      <c r="J8" s="391" t="s">
        <v>1364</v>
      </c>
      <c r="K8" s="391" t="s">
        <v>3049</v>
      </c>
      <c r="L8" s="391" t="s">
        <v>313</v>
      </c>
      <c r="M8" s="392" t="s">
        <v>315</v>
      </c>
    </row>
    <row r="9" spans="1:13" x14ac:dyDescent="0.25">
      <c r="A9" s="324" t="s">
        <v>3109</v>
      </c>
      <c r="B9" s="242" t="s">
        <v>3436</v>
      </c>
      <c r="C9" s="416">
        <v>31322.212697249939</v>
      </c>
      <c r="D9" s="416">
        <v>863.60169235999911</v>
      </c>
      <c r="E9" s="416">
        <v>651.07626196999979</v>
      </c>
      <c r="F9" s="416">
        <v>526.80837286000008</v>
      </c>
      <c r="G9" s="416">
        <v>1560.1304621299998</v>
      </c>
      <c r="H9" s="416">
        <v>308.90890638000008</v>
      </c>
      <c r="I9" s="416">
        <v>1659.8882387799999</v>
      </c>
      <c r="J9" s="416">
        <v>123.87335848000002</v>
      </c>
      <c r="K9" s="416">
        <v>44.904658139999995</v>
      </c>
      <c r="L9" s="416">
        <v>556.82927315999996</v>
      </c>
      <c r="M9" s="416">
        <f>SUM(C9:L9)</f>
        <v>37618.233921509942</v>
      </c>
    </row>
    <row r="10" spans="1:13" x14ac:dyDescent="0.25">
      <c r="A10" s="324" t="s">
        <v>3106</v>
      </c>
      <c r="B10" s="242" t="s">
        <v>3437</v>
      </c>
      <c r="C10" s="416">
        <v>29031.130861490037</v>
      </c>
      <c r="D10" s="416">
        <v>889.37410951000027</v>
      </c>
      <c r="E10" s="416">
        <v>985.04731500000003</v>
      </c>
      <c r="F10" s="416">
        <v>108.03939489</v>
      </c>
      <c r="G10" s="416">
        <v>1279.2067470300005</v>
      </c>
      <c r="H10" s="416">
        <v>259.25701335999992</v>
      </c>
      <c r="I10" s="416">
        <v>738.96561971999995</v>
      </c>
      <c r="J10" s="416">
        <v>52.876370240000014</v>
      </c>
      <c r="K10" s="416">
        <v>72.356779520000003</v>
      </c>
      <c r="L10" s="416">
        <v>817.21002995999993</v>
      </c>
      <c r="M10" s="416">
        <f>SUM(C10:L10)</f>
        <v>34233.464240720037</v>
      </c>
    </row>
    <row r="11" spans="1:13" x14ac:dyDescent="0.25">
      <c r="A11" s="324" t="s">
        <v>3107</v>
      </c>
      <c r="B11" s="242" t="s">
        <v>3438</v>
      </c>
      <c r="C11" s="416">
        <v>19861.335990939933</v>
      </c>
      <c r="D11" s="416">
        <v>608.4322653999991</v>
      </c>
      <c r="E11" s="416">
        <v>1016.7968839699997</v>
      </c>
      <c r="F11" s="416">
        <v>281.56050425000001</v>
      </c>
      <c r="G11" s="416">
        <v>1238.4766284100008</v>
      </c>
      <c r="H11" s="416">
        <v>178.67855279000005</v>
      </c>
      <c r="I11" s="416">
        <v>494.63717964</v>
      </c>
      <c r="J11" s="416">
        <v>133.72144917</v>
      </c>
      <c r="K11" s="416">
        <v>48.444604130000002</v>
      </c>
      <c r="L11" s="416">
        <v>596.23215455999991</v>
      </c>
      <c r="M11" s="416">
        <f>SUM(C11:L11)</f>
        <v>24458.316213259932</v>
      </c>
    </row>
    <row r="12" spans="1:13" x14ac:dyDescent="0.25">
      <c r="A12" s="324" t="s">
        <v>3108</v>
      </c>
      <c r="B12" s="242" t="s">
        <v>3439</v>
      </c>
      <c r="C12" s="416">
        <v>39945.675409299874</v>
      </c>
      <c r="D12" s="416">
        <v>1338.1047607100002</v>
      </c>
      <c r="E12" s="416">
        <v>588.09190915000011</v>
      </c>
      <c r="F12" s="416">
        <v>569.65605728999981</v>
      </c>
      <c r="G12" s="416">
        <v>2807.1050565799987</v>
      </c>
      <c r="H12" s="416">
        <v>447.99460651999999</v>
      </c>
      <c r="I12" s="416">
        <v>2838.3962028800051</v>
      </c>
      <c r="J12" s="416">
        <v>163.51739613000001</v>
      </c>
      <c r="K12" s="416">
        <v>100.35180117000002</v>
      </c>
      <c r="L12" s="416">
        <v>1087.92789722</v>
      </c>
      <c r="M12" s="416">
        <f>SUM(C12:L12)</f>
        <v>49886.821096949869</v>
      </c>
    </row>
    <row r="13" spans="1:13" x14ac:dyDescent="0.25">
      <c r="A13" s="324" t="s">
        <v>3105</v>
      </c>
      <c r="B13" s="242" t="s">
        <v>3440</v>
      </c>
      <c r="C13" s="416">
        <v>297067.03752686898</v>
      </c>
      <c r="D13" s="416">
        <v>17778.792870419944</v>
      </c>
      <c r="E13" s="416">
        <v>19094.619616639957</v>
      </c>
      <c r="F13" s="416">
        <v>19120.497430909971</v>
      </c>
      <c r="G13" s="416">
        <v>19386.887742569987</v>
      </c>
      <c r="H13" s="416">
        <v>1927.5220936199994</v>
      </c>
      <c r="I13" s="416">
        <v>14909.608760349969</v>
      </c>
      <c r="J13" s="416">
        <v>4481.4682844999952</v>
      </c>
      <c r="K13" s="416">
        <v>4727.348026339997</v>
      </c>
      <c r="L13" s="416">
        <v>3093.1260594299997</v>
      </c>
      <c r="M13" s="416">
        <f>SUM(C13:L13)</f>
        <v>401586.90841164876</v>
      </c>
    </row>
    <row r="14" spans="1:13" x14ac:dyDescent="0.25">
      <c r="B14" s="436" t="s">
        <v>315</v>
      </c>
      <c r="C14" s="402">
        <f t="shared" ref="C14:M14" si="0">SUM(C9:C13)</f>
        <v>417227.39248584874</v>
      </c>
      <c r="D14" s="402">
        <f t="shared" si="0"/>
        <v>21478.305698399941</v>
      </c>
      <c r="E14" s="402">
        <f t="shared" si="0"/>
        <v>22335.631986729957</v>
      </c>
      <c r="F14" s="402">
        <f t="shared" si="0"/>
        <v>20606.561760199969</v>
      </c>
      <c r="G14" s="402">
        <f t="shared" si="0"/>
        <v>26271.806636719986</v>
      </c>
      <c r="H14" s="402">
        <f t="shared" si="0"/>
        <v>3122.3611726699992</v>
      </c>
      <c r="I14" s="402">
        <f t="shared" si="0"/>
        <v>20641.496001369975</v>
      </c>
      <c r="J14" s="402">
        <f t="shared" si="0"/>
        <v>4955.456858519995</v>
      </c>
      <c r="K14" s="402">
        <f t="shared" si="0"/>
        <v>4993.405869299997</v>
      </c>
      <c r="L14" s="402">
        <f t="shared" si="0"/>
        <v>6151.3254143300001</v>
      </c>
      <c r="M14" s="402">
        <f t="shared" si="0"/>
        <v>547783.74388408847</v>
      </c>
    </row>
    <row r="15" spans="1:13" x14ac:dyDescent="0.25">
      <c r="C15" s="356"/>
      <c r="D15" s="356"/>
      <c r="E15" s="356"/>
      <c r="F15" s="356"/>
      <c r="G15" s="356"/>
      <c r="H15" s="356"/>
      <c r="I15" s="356"/>
      <c r="J15" s="356"/>
      <c r="K15" s="356"/>
      <c r="L15" s="356"/>
      <c r="M15" s="356"/>
    </row>
    <row r="16" spans="1:13" x14ac:dyDescent="0.25">
      <c r="C16" s="356"/>
      <c r="D16" s="356"/>
      <c r="E16" s="356"/>
      <c r="F16" s="356"/>
      <c r="G16" s="356"/>
      <c r="H16" s="356"/>
      <c r="I16" s="356"/>
      <c r="J16" s="356"/>
      <c r="K16" s="356"/>
      <c r="L16" s="356"/>
      <c r="M16" s="356"/>
    </row>
    <row r="19" spans="1:13" ht="15.75" x14ac:dyDescent="0.25">
      <c r="B19" s="387" t="s">
        <v>3441</v>
      </c>
    </row>
    <row r="20" spans="1:13" x14ac:dyDescent="0.25">
      <c r="B20" s="407" t="s">
        <v>3215</v>
      </c>
      <c r="C20" s="435"/>
      <c r="D20" s="435"/>
      <c r="E20" s="435"/>
      <c r="F20" s="435"/>
      <c r="G20" s="435"/>
      <c r="H20" s="435"/>
      <c r="I20" s="435"/>
      <c r="J20" s="435"/>
      <c r="K20" s="435"/>
      <c r="L20" s="435"/>
      <c r="M20" s="435"/>
    </row>
    <row r="21" spans="1:13" x14ac:dyDescent="0.25">
      <c r="B21" s="318"/>
      <c r="C21" s="318"/>
      <c r="D21" s="318"/>
      <c r="E21" s="318"/>
      <c r="F21" s="318"/>
      <c r="G21" s="318"/>
      <c r="H21" s="318"/>
      <c r="I21" s="318"/>
      <c r="J21" s="318"/>
      <c r="K21" s="318"/>
      <c r="L21" s="318"/>
      <c r="M21" s="318"/>
    </row>
    <row r="22" spans="1:13" ht="45" x14ac:dyDescent="0.25">
      <c r="B22" s="318"/>
      <c r="C22" s="391" t="s">
        <v>3047</v>
      </c>
      <c r="D22" s="391" t="s">
        <v>3044</v>
      </c>
      <c r="E22" s="391" t="s">
        <v>3050</v>
      </c>
      <c r="F22" s="391" t="s">
        <v>3043</v>
      </c>
      <c r="G22" s="391" t="s">
        <v>3048</v>
      </c>
      <c r="H22" s="391" t="s">
        <v>3045</v>
      </c>
      <c r="I22" s="391" t="s">
        <v>3046</v>
      </c>
      <c r="J22" s="391" t="s">
        <v>1364</v>
      </c>
      <c r="K22" s="391" t="s">
        <v>3049</v>
      </c>
      <c r="L22" s="391" t="s">
        <v>313</v>
      </c>
      <c r="M22" s="392" t="s">
        <v>315</v>
      </c>
    </row>
    <row r="23" spans="1:13" x14ac:dyDescent="0.25">
      <c r="A23" s="324" t="s">
        <v>3110</v>
      </c>
      <c r="B23" s="242" t="s">
        <v>3442</v>
      </c>
      <c r="C23" s="416">
        <v>27.658274759999998</v>
      </c>
      <c r="D23" s="416">
        <v>2.1131889500000005</v>
      </c>
      <c r="E23" s="416">
        <v>9.4786473400000002</v>
      </c>
      <c r="F23" s="416">
        <v>1.20571926</v>
      </c>
      <c r="G23" s="416">
        <v>0.53272779000000003</v>
      </c>
      <c r="H23" s="416">
        <v>0.72519092000000007</v>
      </c>
      <c r="I23" s="416">
        <v>2.0509736599999999</v>
      </c>
      <c r="J23" s="416">
        <v>1.5007057400000001</v>
      </c>
      <c r="K23" s="416">
        <v>0.85131482999999997</v>
      </c>
      <c r="L23" s="416">
        <v>1.1014035400000002</v>
      </c>
      <c r="M23" s="416">
        <f t="shared" ref="M23:M28" si="1">SUM(C23:L23)</f>
        <v>47.218146790000006</v>
      </c>
    </row>
    <row r="24" spans="1:13" x14ac:dyDescent="0.25">
      <c r="A24" s="324" t="s">
        <v>3111</v>
      </c>
      <c r="B24" s="242" t="s">
        <v>3443</v>
      </c>
      <c r="C24" s="416">
        <v>459.53112265000061</v>
      </c>
      <c r="D24" s="416">
        <v>36.194692499999981</v>
      </c>
      <c r="E24" s="416">
        <v>115.53303915000011</v>
      </c>
      <c r="F24" s="416">
        <v>12.31354625</v>
      </c>
      <c r="G24" s="416">
        <v>30.753109389999995</v>
      </c>
      <c r="H24" s="416">
        <v>6.1742534100000022</v>
      </c>
      <c r="I24" s="416">
        <v>80.309278659999933</v>
      </c>
      <c r="J24" s="416">
        <v>9.5024825100000001</v>
      </c>
      <c r="K24" s="416">
        <v>3.7574593800000002</v>
      </c>
      <c r="L24" s="416">
        <v>141.26048073999996</v>
      </c>
      <c r="M24" s="416">
        <f t="shared" si="1"/>
        <v>895.32946464000054</v>
      </c>
    </row>
    <row r="25" spans="1:13" x14ac:dyDescent="0.25">
      <c r="A25" s="324" t="s">
        <v>3112</v>
      </c>
      <c r="B25" s="242" t="s">
        <v>3444</v>
      </c>
      <c r="C25" s="416">
        <v>1472.184085149994</v>
      </c>
      <c r="D25" s="416">
        <v>147.15934848000015</v>
      </c>
      <c r="E25" s="416">
        <v>470.22147993000004</v>
      </c>
      <c r="F25" s="416">
        <v>42.34278461000001</v>
      </c>
      <c r="G25" s="416">
        <v>49.939766809999995</v>
      </c>
      <c r="H25" s="416">
        <v>52.978004810000002</v>
      </c>
      <c r="I25" s="416">
        <v>178.75843569999992</v>
      </c>
      <c r="J25" s="416">
        <v>30.89149699</v>
      </c>
      <c r="K25" s="416">
        <v>13.179126200000002</v>
      </c>
      <c r="L25" s="416">
        <v>153.05144342</v>
      </c>
      <c r="M25" s="416">
        <f t="shared" si="1"/>
        <v>2610.7059720999946</v>
      </c>
    </row>
    <row r="26" spans="1:13" x14ac:dyDescent="0.25">
      <c r="A26" s="324" t="s">
        <v>3113</v>
      </c>
      <c r="B26" s="242" t="s">
        <v>3445</v>
      </c>
      <c r="C26" s="416">
        <v>9474.6185336799936</v>
      </c>
      <c r="D26" s="416">
        <v>681.26893273999849</v>
      </c>
      <c r="E26" s="416">
        <v>1285.4367860700008</v>
      </c>
      <c r="F26" s="416">
        <v>155.50444027999995</v>
      </c>
      <c r="G26" s="416">
        <v>290.09335559999965</v>
      </c>
      <c r="H26" s="416">
        <v>237.75908378</v>
      </c>
      <c r="I26" s="416">
        <v>1152.249325310001</v>
      </c>
      <c r="J26" s="416">
        <v>58.498919069999992</v>
      </c>
      <c r="K26" s="416">
        <v>250.05196333000001</v>
      </c>
      <c r="L26" s="416">
        <v>543.35240402999989</v>
      </c>
      <c r="M26" s="416">
        <f t="shared" si="1"/>
        <v>14128.833743889991</v>
      </c>
    </row>
    <row r="27" spans="1:13" x14ac:dyDescent="0.25">
      <c r="A27" s="324" t="s">
        <v>3114</v>
      </c>
      <c r="B27" s="242" t="s">
        <v>3446</v>
      </c>
      <c r="C27" s="416">
        <v>42308.831264050474</v>
      </c>
      <c r="D27" s="416">
        <v>2499.1846811400023</v>
      </c>
      <c r="E27" s="416">
        <v>5511.2010118999942</v>
      </c>
      <c r="F27" s="416">
        <v>1794.7160701099995</v>
      </c>
      <c r="G27" s="416">
        <v>2345.5535981900052</v>
      </c>
      <c r="H27" s="416">
        <v>2698.4218492500004</v>
      </c>
      <c r="I27" s="416">
        <v>11614.658430639944</v>
      </c>
      <c r="J27" s="416">
        <v>327.44497893000027</v>
      </c>
      <c r="K27" s="416">
        <v>1145.530323980001</v>
      </c>
      <c r="L27" s="416">
        <v>4213.0990275699996</v>
      </c>
      <c r="M27" s="416">
        <f t="shared" si="1"/>
        <v>74458.641235760413</v>
      </c>
    </row>
    <row r="28" spans="1:13" x14ac:dyDescent="0.25">
      <c r="A28" s="324" t="s">
        <v>3115</v>
      </c>
      <c r="B28" s="242" t="s">
        <v>3447</v>
      </c>
      <c r="C28" s="416">
        <v>363484.56920556235</v>
      </c>
      <c r="D28" s="416">
        <v>18112.384854589767</v>
      </c>
      <c r="E28" s="416">
        <v>14943.761022339993</v>
      </c>
      <c r="F28" s="416">
        <v>18600.479199689933</v>
      </c>
      <c r="G28" s="416">
        <v>23554.934078939932</v>
      </c>
      <c r="H28" s="416">
        <v>126.30279049999999</v>
      </c>
      <c r="I28" s="416">
        <v>7613.4695573999934</v>
      </c>
      <c r="J28" s="416">
        <v>4527.6182752800032</v>
      </c>
      <c r="K28" s="416">
        <v>3580.0356815800001</v>
      </c>
      <c r="L28" s="416">
        <v>1099.4606550300005</v>
      </c>
      <c r="M28" s="416">
        <f t="shared" si="1"/>
        <v>455643.01532091195</v>
      </c>
    </row>
    <row r="29" spans="1:13" x14ac:dyDescent="0.25">
      <c r="B29" s="436" t="s">
        <v>315</v>
      </c>
      <c r="C29" s="402">
        <f t="shared" ref="C29:M29" si="2">SUM(C23:C28)</f>
        <v>417227.39248585282</v>
      </c>
      <c r="D29" s="402">
        <f>SUM(D23:D28)</f>
        <v>21478.305698399767</v>
      </c>
      <c r="E29" s="402">
        <f t="shared" si="2"/>
        <v>22335.63198672999</v>
      </c>
      <c r="F29" s="402">
        <f t="shared" si="2"/>
        <v>20606.561760199933</v>
      </c>
      <c r="G29" s="402">
        <f t="shared" si="2"/>
        <v>26271.806636719935</v>
      </c>
      <c r="H29" s="402">
        <f t="shared" si="2"/>
        <v>3122.3611726700001</v>
      </c>
      <c r="I29" s="402">
        <f t="shared" si="2"/>
        <v>20641.496001369938</v>
      </c>
      <c r="J29" s="402">
        <f t="shared" si="2"/>
        <v>4955.4568585200032</v>
      </c>
      <c r="K29" s="402">
        <f t="shared" si="2"/>
        <v>4993.4058693000006</v>
      </c>
      <c r="L29" s="402">
        <f t="shared" si="2"/>
        <v>6151.3254143300001</v>
      </c>
      <c r="M29" s="402">
        <f t="shared" si="2"/>
        <v>547783.74388409231</v>
      </c>
    </row>
    <row r="34" spans="2:13" ht="15.75" x14ac:dyDescent="0.25">
      <c r="B34" s="387" t="s">
        <v>3448</v>
      </c>
    </row>
    <row r="35" spans="2:13" x14ac:dyDescent="0.25">
      <c r="B35" s="422" t="s">
        <v>3449</v>
      </c>
      <c r="C35" s="435"/>
      <c r="D35" s="435"/>
      <c r="E35" s="435"/>
      <c r="F35" s="435"/>
      <c r="G35" s="435"/>
      <c r="H35" s="435"/>
      <c r="I35" s="435"/>
      <c r="J35" s="435"/>
      <c r="K35" s="435"/>
      <c r="L35" s="435"/>
      <c r="M35" s="435"/>
    </row>
    <row r="36" spans="2:13" x14ac:dyDescent="0.25">
      <c r="B36" s="318"/>
      <c r="C36" s="318"/>
      <c r="D36" s="318"/>
      <c r="E36" s="318"/>
      <c r="F36" s="318"/>
      <c r="G36" s="318"/>
      <c r="H36" s="318"/>
      <c r="I36" s="318"/>
      <c r="J36" s="318"/>
      <c r="K36" s="318"/>
      <c r="L36" s="318"/>
      <c r="M36" s="318"/>
    </row>
    <row r="37" spans="2:13" ht="45" x14ac:dyDescent="0.25">
      <c r="B37" s="318"/>
      <c r="C37" s="391" t="s">
        <v>3047</v>
      </c>
      <c r="D37" s="391" t="s">
        <v>3044</v>
      </c>
      <c r="E37" s="391" t="s">
        <v>3050</v>
      </c>
      <c r="F37" s="391" t="s">
        <v>3043</v>
      </c>
      <c r="G37" s="391" t="s">
        <v>3048</v>
      </c>
      <c r="H37" s="391" t="s">
        <v>3045</v>
      </c>
      <c r="I37" s="391" t="s">
        <v>3046</v>
      </c>
      <c r="J37" s="391" t="s">
        <v>1364</v>
      </c>
      <c r="K37" s="391" t="s">
        <v>3049</v>
      </c>
      <c r="L37" s="391" t="s">
        <v>313</v>
      </c>
      <c r="M37" s="392" t="s">
        <v>315</v>
      </c>
    </row>
    <row r="38" spans="2:13" x14ac:dyDescent="0.25">
      <c r="B38" s="420" t="s">
        <v>3450</v>
      </c>
      <c r="C38" s="445">
        <v>7.1152774466329727E-4</v>
      </c>
      <c r="D38" s="445">
        <v>7.327102828800278E-4</v>
      </c>
      <c r="E38" s="445">
        <v>0</v>
      </c>
      <c r="F38" s="445">
        <v>0</v>
      </c>
      <c r="G38" s="445">
        <v>2.420398202392134E-4</v>
      </c>
      <c r="H38" s="445">
        <v>0</v>
      </c>
      <c r="I38" s="445">
        <v>4.7378738987757492E-3</v>
      </c>
      <c r="J38" s="445">
        <v>1.125956026153678E-3</v>
      </c>
      <c r="K38" s="445">
        <v>9.3326179391437826E-4</v>
      </c>
      <c r="L38" s="445">
        <v>0</v>
      </c>
      <c r="M38" s="446">
        <v>9.1640929008969898E-4</v>
      </c>
    </row>
    <row r="39" spans="2:13" x14ac:dyDescent="0.25">
      <c r="B39" s="386"/>
    </row>
    <row r="40" spans="2:13" x14ac:dyDescent="0.25">
      <c r="J40" s="447"/>
    </row>
    <row r="44" spans="2:13" ht="15.75" x14ac:dyDescent="0.25">
      <c r="B44" s="387" t="s">
        <v>3451</v>
      </c>
    </row>
    <row r="45" spans="2:13" x14ac:dyDescent="0.25">
      <c r="B45" s="422" t="s">
        <v>3219</v>
      </c>
      <c r="C45" s="435"/>
      <c r="D45" s="435"/>
      <c r="E45" s="435"/>
      <c r="F45" s="435"/>
      <c r="G45" s="435"/>
      <c r="H45" s="435"/>
      <c r="I45" s="435"/>
      <c r="J45" s="435"/>
      <c r="K45" s="435"/>
      <c r="L45" s="435"/>
      <c r="M45" s="435"/>
    </row>
    <row r="46" spans="2:13" x14ac:dyDescent="0.25">
      <c r="B46" s="318"/>
      <c r="C46" s="318"/>
      <c r="D46" s="318"/>
      <c r="E46" s="318"/>
      <c r="F46" s="318"/>
      <c r="G46" s="318"/>
      <c r="H46" s="318"/>
      <c r="I46" s="318"/>
      <c r="J46" s="318"/>
      <c r="K46" s="318"/>
      <c r="L46" s="318"/>
      <c r="M46" s="318"/>
    </row>
    <row r="47" spans="2:13" ht="45" x14ac:dyDescent="0.25">
      <c r="B47" s="318"/>
      <c r="C47" s="391" t="s">
        <v>3047</v>
      </c>
      <c r="D47" s="391" t="s">
        <v>3044</v>
      </c>
      <c r="E47" s="391" t="s">
        <v>3050</v>
      </c>
      <c r="F47" s="391" t="s">
        <v>3043</v>
      </c>
      <c r="G47" s="391" t="s">
        <v>3048</v>
      </c>
      <c r="H47" s="391" t="s">
        <v>3045</v>
      </c>
      <c r="I47" s="391" t="s">
        <v>3046</v>
      </c>
      <c r="J47" s="391" t="s">
        <v>1364</v>
      </c>
      <c r="K47" s="391" t="s">
        <v>3049</v>
      </c>
      <c r="L47" s="391" t="s">
        <v>313</v>
      </c>
      <c r="M47" s="392" t="s">
        <v>315</v>
      </c>
    </row>
    <row r="48" spans="2:13" x14ac:dyDescent="0.25">
      <c r="B48" s="420" t="s">
        <v>3450</v>
      </c>
      <c r="C48" s="445">
        <v>7.335587572635335E-4</v>
      </c>
      <c r="D48" s="445">
        <v>8.6821185935871974E-4</v>
      </c>
      <c r="E48" s="445">
        <v>0</v>
      </c>
      <c r="F48" s="445">
        <v>0</v>
      </c>
      <c r="G48" s="445">
        <v>6.2848191671214268E-4</v>
      </c>
      <c r="H48" s="445">
        <v>0</v>
      </c>
      <c r="I48" s="445">
        <v>4.4504901969646344E-3</v>
      </c>
      <c r="J48" s="445">
        <v>2.3223803776867293E-3</v>
      </c>
      <c r="K48" s="445">
        <v>6.6685278359034214E-4</v>
      </c>
      <c r="L48" s="445">
        <v>0</v>
      </c>
      <c r="M48" s="448">
        <v>8.829484929994512E-4</v>
      </c>
    </row>
    <row r="49" spans="1:13" x14ac:dyDescent="0.25">
      <c r="C49" s="386"/>
      <c r="D49" s="386"/>
      <c r="E49" s="386"/>
      <c r="F49" s="386"/>
      <c r="G49" s="386"/>
      <c r="H49" s="386"/>
      <c r="I49" s="386"/>
      <c r="J49" s="386"/>
      <c r="K49" s="386"/>
      <c r="L49" s="386"/>
      <c r="M49" s="386"/>
    </row>
    <row r="54" spans="1:13" ht="15.75" x14ac:dyDescent="0.25">
      <c r="B54" s="387" t="s">
        <v>3452</v>
      </c>
    </row>
    <row r="55" spans="1:13" x14ac:dyDescent="0.25">
      <c r="B55" s="422" t="s">
        <v>3221</v>
      </c>
      <c r="C55" s="435"/>
      <c r="D55" s="435"/>
      <c r="E55" s="435"/>
      <c r="F55" s="435"/>
      <c r="G55" s="435"/>
      <c r="H55" s="435"/>
      <c r="I55" s="435"/>
      <c r="J55" s="435"/>
      <c r="K55" s="435"/>
      <c r="L55" s="435"/>
      <c r="M55" s="435"/>
    </row>
    <row r="56" spans="1:13" x14ac:dyDescent="0.25">
      <c r="B56" s="318"/>
      <c r="C56" s="318"/>
      <c r="D56" s="318"/>
      <c r="E56" s="318"/>
      <c r="F56" s="318"/>
      <c r="G56" s="318"/>
      <c r="H56" s="318"/>
      <c r="I56" s="318"/>
      <c r="J56" s="318"/>
      <c r="K56" s="318"/>
      <c r="L56" s="318"/>
      <c r="M56" s="318"/>
    </row>
    <row r="57" spans="1:13" ht="45" x14ac:dyDescent="0.25">
      <c r="B57" s="318"/>
      <c r="C57" s="391" t="s">
        <v>3047</v>
      </c>
      <c r="D57" s="391" t="s">
        <v>3044</v>
      </c>
      <c r="E57" s="391" t="s">
        <v>3050</v>
      </c>
      <c r="F57" s="391" t="s">
        <v>3043</v>
      </c>
      <c r="G57" s="391" t="s">
        <v>3048</v>
      </c>
      <c r="H57" s="391" t="s">
        <v>3045</v>
      </c>
      <c r="I57" s="391" t="s">
        <v>3046</v>
      </c>
      <c r="J57" s="391" t="s">
        <v>1364</v>
      </c>
      <c r="K57" s="391" t="s">
        <v>3049</v>
      </c>
      <c r="L57" s="391" t="s">
        <v>313</v>
      </c>
      <c r="M57" s="392" t="s">
        <v>315</v>
      </c>
    </row>
    <row r="58" spans="1:13" x14ac:dyDescent="0.25">
      <c r="A58" s="324" t="s">
        <v>3116</v>
      </c>
      <c r="B58" s="326" t="s">
        <v>3453</v>
      </c>
      <c r="C58" s="449">
        <v>5.7988213736554189E-4</v>
      </c>
      <c r="D58" s="449">
        <v>7.2538997675960593E-4</v>
      </c>
      <c r="E58" s="449">
        <v>0</v>
      </c>
      <c r="F58" s="449">
        <v>0</v>
      </c>
      <c r="G58" s="449">
        <v>2.6123581754528593E-4</v>
      </c>
      <c r="H58" s="449">
        <v>0</v>
      </c>
      <c r="I58" s="449">
        <v>9.0865597859284071E-5</v>
      </c>
      <c r="J58" s="449">
        <v>1.8643254321104861E-3</v>
      </c>
      <c r="K58" s="449">
        <v>6.0502612681654863E-4</v>
      </c>
      <c r="L58" s="449">
        <v>8.5809220807539621E-3</v>
      </c>
      <c r="M58" s="449">
        <v>6.0056020921138648E-4</v>
      </c>
    </row>
    <row r="59" spans="1:13" x14ac:dyDescent="0.25">
      <c r="A59" s="324" t="s">
        <v>3117</v>
      </c>
      <c r="B59" s="326" t="s">
        <v>3454</v>
      </c>
      <c r="C59" s="449">
        <v>6.8434762147919165E-4</v>
      </c>
      <c r="D59" s="449">
        <v>3.5941156900212186E-4</v>
      </c>
      <c r="E59" s="449">
        <v>0</v>
      </c>
      <c r="F59" s="449">
        <v>0</v>
      </c>
      <c r="G59" s="449">
        <v>2.4618161429933541E-4</v>
      </c>
      <c r="H59" s="449">
        <v>0</v>
      </c>
      <c r="I59" s="449">
        <v>0</v>
      </c>
      <c r="J59" s="449">
        <v>0</v>
      </c>
      <c r="K59" s="449">
        <v>1.2118723681979976E-2</v>
      </c>
      <c r="L59" s="449">
        <v>5.4069810312393093E-2</v>
      </c>
      <c r="M59" s="449">
        <v>9.7624210711187427E-4</v>
      </c>
    </row>
    <row r="60" spans="1:13" x14ac:dyDescent="0.25">
      <c r="A60" s="324" t="s">
        <v>3118</v>
      </c>
      <c r="B60" s="326" t="s">
        <v>3455</v>
      </c>
      <c r="C60" s="449">
        <v>8.8024021842479639E-4</v>
      </c>
      <c r="D60" s="449">
        <v>1.9836415086535924E-4</v>
      </c>
      <c r="E60" s="449">
        <v>0</v>
      </c>
      <c r="F60" s="449">
        <v>0</v>
      </c>
      <c r="G60" s="449">
        <v>9.2874968596230126E-4</v>
      </c>
      <c r="H60" s="449">
        <v>0</v>
      </c>
      <c r="I60" s="449">
        <v>0</v>
      </c>
      <c r="J60" s="449">
        <v>0</v>
      </c>
      <c r="K60" s="449">
        <v>1.7406549176624951E-2</v>
      </c>
      <c r="L60" s="449">
        <v>8.2174186446513808E-2</v>
      </c>
      <c r="M60" s="449">
        <v>1.5556708576487356E-3</v>
      </c>
    </row>
    <row r="61" spans="1:13" x14ac:dyDescent="0.25">
      <c r="A61" s="324" t="s">
        <v>3119</v>
      </c>
      <c r="B61" s="326" t="s">
        <v>3456</v>
      </c>
      <c r="C61" s="449">
        <v>5.2223104647760648E-3</v>
      </c>
      <c r="D61" s="449">
        <v>0</v>
      </c>
      <c r="E61" s="449">
        <v>0</v>
      </c>
      <c r="F61" s="449">
        <v>0</v>
      </c>
      <c r="G61" s="449">
        <v>4.5587475850572675E-3</v>
      </c>
      <c r="H61" s="449">
        <v>0</v>
      </c>
      <c r="I61" s="449">
        <v>0</v>
      </c>
      <c r="J61" s="449">
        <v>0</v>
      </c>
      <c r="K61" s="449">
        <v>2.0907783230849964E-3</v>
      </c>
      <c r="L61" s="449">
        <v>8.2370132436724294E-2</v>
      </c>
      <c r="M61" s="449">
        <v>9.5756209581776847E-3</v>
      </c>
    </row>
    <row r="62" spans="1:13" x14ac:dyDescent="0.25">
      <c r="A62" s="324" t="s">
        <v>3120</v>
      </c>
      <c r="B62" s="326" t="s">
        <v>3457</v>
      </c>
      <c r="C62" s="449">
        <v>4.1482785535527221E-2</v>
      </c>
      <c r="D62" s="449">
        <v>0</v>
      </c>
      <c r="E62" s="449">
        <v>0</v>
      </c>
      <c r="F62" s="449">
        <v>0</v>
      </c>
      <c r="G62" s="449">
        <v>0</v>
      </c>
      <c r="H62" s="449">
        <v>0</v>
      </c>
      <c r="I62" s="449">
        <v>0</v>
      </c>
      <c r="J62" s="449">
        <v>0</v>
      </c>
      <c r="K62" s="449">
        <v>0</v>
      </c>
      <c r="L62" s="449">
        <v>0.11279578984718061</v>
      </c>
      <c r="M62" s="449">
        <v>2.6925957988455436E-2</v>
      </c>
    </row>
    <row r="63" spans="1:13" x14ac:dyDescent="0.25">
      <c r="A63" s="324" t="s">
        <v>3121</v>
      </c>
      <c r="B63" s="334" t="s">
        <v>3458</v>
      </c>
      <c r="C63" s="450">
        <v>8.7080297146360688E-2</v>
      </c>
      <c r="D63" s="450">
        <v>0</v>
      </c>
      <c r="E63" s="450">
        <v>0</v>
      </c>
      <c r="F63" s="450">
        <v>0</v>
      </c>
      <c r="G63" s="450">
        <v>0</v>
      </c>
      <c r="H63" s="450">
        <v>0</v>
      </c>
      <c r="I63" s="450">
        <v>0</v>
      </c>
      <c r="J63" s="450">
        <v>0</v>
      </c>
      <c r="K63" s="450">
        <v>0</v>
      </c>
      <c r="L63" s="450">
        <v>0.24289632482149948</v>
      </c>
      <c r="M63" s="450">
        <v>4.8863090408201255E-2</v>
      </c>
    </row>
    <row r="68" spans="1:13" ht="15.75" x14ac:dyDescent="0.25">
      <c r="B68" s="387" t="s">
        <v>3459</v>
      </c>
    </row>
    <row r="69" spans="1:13" x14ac:dyDescent="0.25">
      <c r="B69" s="422" t="s">
        <v>3223</v>
      </c>
      <c r="C69" s="435"/>
      <c r="D69" s="435"/>
      <c r="E69" s="435"/>
      <c r="F69" s="435"/>
      <c r="G69" s="435"/>
      <c r="H69" s="435"/>
      <c r="I69" s="435"/>
      <c r="J69" s="435"/>
      <c r="K69" s="435"/>
      <c r="L69" s="435"/>
      <c r="M69" s="435"/>
    </row>
    <row r="70" spans="1:13" x14ac:dyDescent="0.25">
      <c r="B70" s="318"/>
      <c r="C70" s="318"/>
      <c r="D70" s="318"/>
      <c r="E70" s="318"/>
      <c r="F70" s="318"/>
      <c r="G70" s="318"/>
      <c r="H70" s="318"/>
      <c r="I70" s="318"/>
      <c r="J70" s="318"/>
      <c r="K70" s="318"/>
      <c r="L70" s="318"/>
      <c r="M70" s="318"/>
    </row>
    <row r="71" spans="1:13" ht="45" x14ac:dyDescent="0.25">
      <c r="B71" s="318"/>
      <c r="C71" s="391" t="s">
        <v>3047</v>
      </c>
      <c r="D71" s="391" t="s">
        <v>3044</v>
      </c>
      <c r="E71" s="391" t="s">
        <v>3050</v>
      </c>
      <c r="F71" s="391" t="s">
        <v>3043</v>
      </c>
      <c r="G71" s="391" t="s">
        <v>3048</v>
      </c>
      <c r="H71" s="391" t="s">
        <v>3045</v>
      </c>
      <c r="I71" s="391" t="s">
        <v>3046</v>
      </c>
      <c r="J71" s="391" t="s">
        <v>1364</v>
      </c>
      <c r="K71" s="391" t="s">
        <v>3049</v>
      </c>
      <c r="L71" s="391" t="s">
        <v>313</v>
      </c>
      <c r="M71" s="392" t="s">
        <v>315</v>
      </c>
    </row>
    <row r="72" spans="1:13" x14ac:dyDescent="0.25">
      <c r="A72" s="324" t="s">
        <v>3460</v>
      </c>
      <c r="B72" s="420" t="s">
        <v>3461</v>
      </c>
      <c r="C72" s="451">
        <v>25.270757015687241</v>
      </c>
      <c r="D72" s="451">
        <v>0</v>
      </c>
      <c r="E72" s="451">
        <v>0</v>
      </c>
      <c r="F72" s="451">
        <v>0</v>
      </c>
      <c r="G72" s="451">
        <v>1.36004306</v>
      </c>
      <c r="H72" s="451">
        <v>0</v>
      </c>
      <c r="I72" s="451">
        <v>7.0838000000000003E-3</v>
      </c>
      <c r="J72" s="451">
        <v>6.7679461532735394E-2</v>
      </c>
      <c r="K72" s="451">
        <v>0</v>
      </c>
      <c r="L72" s="451">
        <v>0</v>
      </c>
      <c r="M72" s="452">
        <v>26.705563337219974</v>
      </c>
    </row>
    <row r="77" spans="1:13" ht="15.75" x14ac:dyDescent="0.25">
      <c r="B77" s="387" t="s">
        <v>3462</v>
      </c>
    </row>
    <row r="78" spans="1:13" x14ac:dyDescent="0.25">
      <c r="B78" s="422" t="s">
        <v>3225</v>
      </c>
      <c r="C78" s="435"/>
      <c r="D78" s="435"/>
      <c r="E78" s="435"/>
      <c r="F78" s="435"/>
      <c r="G78" s="435"/>
      <c r="H78" s="435"/>
      <c r="I78" s="435"/>
      <c r="J78" s="435"/>
      <c r="K78" s="435"/>
      <c r="L78" s="435"/>
      <c r="M78" s="435"/>
    </row>
    <row r="79" spans="1:13" x14ac:dyDescent="0.25">
      <c r="B79" s="318"/>
      <c r="C79" s="318"/>
      <c r="D79" s="318"/>
      <c r="E79" s="318"/>
      <c r="F79" s="318"/>
      <c r="G79" s="318"/>
      <c r="H79" s="318"/>
      <c r="I79" s="318"/>
      <c r="J79" s="318"/>
      <c r="K79" s="318"/>
      <c r="L79" s="318"/>
      <c r="M79" s="318"/>
    </row>
    <row r="80" spans="1:13" ht="45" x14ac:dyDescent="0.25">
      <c r="B80" s="318"/>
      <c r="C80" s="391" t="s">
        <v>3047</v>
      </c>
      <c r="D80" s="391" t="s">
        <v>3044</v>
      </c>
      <c r="E80" s="391" t="s">
        <v>3050</v>
      </c>
      <c r="F80" s="391" t="s">
        <v>3043</v>
      </c>
      <c r="G80" s="391" t="s">
        <v>3048</v>
      </c>
      <c r="H80" s="391" t="s">
        <v>3045</v>
      </c>
      <c r="I80" s="391" t="s">
        <v>3046</v>
      </c>
      <c r="J80" s="391" t="s">
        <v>1364</v>
      </c>
      <c r="K80" s="391" t="s">
        <v>3049</v>
      </c>
      <c r="L80" s="391" t="s">
        <v>313</v>
      </c>
      <c r="M80" s="392" t="s">
        <v>315</v>
      </c>
    </row>
    <row r="81" spans="1:14" x14ac:dyDescent="0.25">
      <c r="A81" s="324" t="s">
        <v>3463</v>
      </c>
      <c r="B81" s="420" t="s">
        <v>3464</v>
      </c>
      <c r="C81" s="450">
        <v>6.2235922146170665E-5</v>
      </c>
      <c r="D81" s="450">
        <v>0</v>
      </c>
      <c r="E81" s="450">
        <v>0</v>
      </c>
      <c r="F81" s="450">
        <v>0</v>
      </c>
      <c r="G81" s="450">
        <v>5.1755921400173236E-5</v>
      </c>
      <c r="H81" s="450">
        <v>0</v>
      </c>
      <c r="I81" s="450">
        <v>2.5274571330269458E-7</v>
      </c>
      <c r="J81" s="450">
        <v>4.0254729117947485E-6</v>
      </c>
      <c r="K81" s="450">
        <v>0</v>
      </c>
      <c r="L81" s="450">
        <v>0</v>
      </c>
      <c r="M81" s="453">
        <v>4.8681643307733774E-5</v>
      </c>
    </row>
    <row r="82" spans="1:14" x14ac:dyDescent="0.25">
      <c r="B82" s="386" t="s">
        <v>3465</v>
      </c>
    </row>
    <row r="83" spans="1:14" x14ac:dyDescent="0.25">
      <c r="B83" s="386"/>
    </row>
    <row r="85" spans="1:14" s="455" customFormat="1" ht="15.75" x14ac:dyDescent="0.25">
      <c r="A85" s="324"/>
      <c r="B85" s="454" t="s">
        <v>3466</v>
      </c>
    </row>
    <row r="86" spans="1:14" s="455" customFormat="1" x14ac:dyDescent="0.25">
      <c r="A86" s="324"/>
      <c r="B86" s="456" t="s">
        <v>3467</v>
      </c>
      <c r="C86" s="456"/>
      <c r="D86" s="457"/>
      <c r="E86" s="457"/>
      <c r="F86" s="457"/>
      <c r="G86" s="457"/>
      <c r="H86" s="457"/>
      <c r="I86" s="457"/>
      <c r="J86" s="457"/>
      <c r="K86" s="457"/>
      <c r="L86" s="457"/>
      <c r="M86" s="457"/>
      <c r="N86" s="457"/>
    </row>
    <row r="87" spans="1:14" s="455" customFormat="1" x14ac:dyDescent="0.25">
      <c r="A87" s="324"/>
      <c r="B87" s="458"/>
      <c r="C87" s="458"/>
      <c r="D87" s="458"/>
      <c r="E87" s="458"/>
      <c r="F87" s="458"/>
      <c r="G87" s="458"/>
      <c r="H87" s="458"/>
      <c r="I87" s="458"/>
      <c r="J87" s="458"/>
      <c r="K87" s="458"/>
      <c r="L87" s="458"/>
      <c r="M87" s="458"/>
      <c r="N87" s="458"/>
    </row>
    <row r="88" spans="1:14" s="455" customFormat="1" x14ac:dyDescent="0.25">
      <c r="A88" s="324"/>
      <c r="B88" s="458"/>
      <c r="C88" s="459" t="s">
        <v>3468</v>
      </c>
      <c r="D88" s="459" t="s">
        <v>3469</v>
      </c>
      <c r="E88" s="459" t="s">
        <v>3470</v>
      </c>
      <c r="F88" s="459" t="s">
        <v>3471</v>
      </c>
      <c r="G88" s="459" t="s">
        <v>3472</v>
      </c>
      <c r="H88" s="459" t="s">
        <v>3473</v>
      </c>
      <c r="I88" s="459" t="s">
        <v>3474</v>
      </c>
      <c r="J88" s="459" t="s">
        <v>3475</v>
      </c>
      <c r="K88" s="459" t="s">
        <v>3476</v>
      </c>
      <c r="L88" s="459" t="s">
        <v>3477</v>
      </c>
      <c r="M88" s="459" t="s">
        <v>313</v>
      </c>
      <c r="N88" s="460" t="s">
        <v>315</v>
      </c>
    </row>
    <row r="89" spans="1:14" s="455" customFormat="1" x14ac:dyDescent="0.25">
      <c r="A89" s="324"/>
      <c r="B89" s="455" t="s">
        <v>3478</v>
      </c>
      <c r="C89" s="461">
        <v>0</v>
      </c>
      <c r="D89" s="461">
        <v>0</v>
      </c>
      <c r="E89" s="461">
        <v>0</v>
      </c>
      <c r="F89" s="461">
        <v>0</v>
      </c>
      <c r="G89" s="461">
        <v>0</v>
      </c>
      <c r="H89" s="461">
        <v>0</v>
      </c>
      <c r="I89" s="461">
        <v>0</v>
      </c>
      <c r="J89" s="461">
        <v>0</v>
      </c>
      <c r="K89" s="461">
        <v>0</v>
      </c>
      <c r="L89" s="461">
        <v>0</v>
      </c>
      <c r="M89" s="461">
        <v>0</v>
      </c>
      <c r="N89" s="461">
        <f>SUM(C89:M89)</f>
        <v>0</v>
      </c>
    </row>
    <row r="90" spans="1:14" s="455" customFormat="1" x14ac:dyDescent="0.25">
      <c r="A90" s="324"/>
      <c r="B90" s="462" t="s">
        <v>3479</v>
      </c>
      <c r="C90" s="461">
        <v>0</v>
      </c>
      <c r="D90" s="461">
        <v>0</v>
      </c>
      <c r="E90" s="461">
        <v>0</v>
      </c>
      <c r="F90" s="461">
        <v>0</v>
      </c>
      <c r="G90" s="461">
        <v>0</v>
      </c>
      <c r="H90" s="461">
        <v>0</v>
      </c>
      <c r="I90" s="461">
        <v>0</v>
      </c>
      <c r="J90" s="461">
        <v>0</v>
      </c>
      <c r="K90" s="461">
        <v>0</v>
      </c>
      <c r="L90" s="461">
        <v>0</v>
      </c>
      <c r="M90" s="461">
        <v>0</v>
      </c>
      <c r="N90" s="461">
        <f>SUM(C90:M90)</f>
        <v>0</v>
      </c>
    </row>
    <row r="91" spans="1:14" s="455" customFormat="1" x14ac:dyDescent="0.25">
      <c r="A91" s="324"/>
      <c r="B91" s="462" t="s">
        <v>3480</v>
      </c>
      <c r="C91" s="461">
        <v>0</v>
      </c>
      <c r="D91" s="461">
        <v>0</v>
      </c>
      <c r="E91" s="461">
        <v>0</v>
      </c>
      <c r="F91" s="461">
        <v>0</v>
      </c>
      <c r="G91" s="461">
        <v>0</v>
      </c>
      <c r="H91" s="461">
        <v>0</v>
      </c>
      <c r="I91" s="461">
        <v>0</v>
      </c>
      <c r="J91" s="461">
        <v>0</v>
      </c>
      <c r="K91" s="461">
        <v>0</v>
      </c>
      <c r="L91" s="461">
        <v>0</v>
      </c>
      <c r="M91" s="461">
        <v>0</v>
      </c>
      <c r="N91" s="461">
        <f>SUM(C91:M91)</f>
        <v>0</v>
      </c>
    </row>
    <row r="92" spans="1:14" s="455" customFormat="1" x14ac:dyDescent="0.25">
      <c r="A92" s="324"/>
      <c r="B92" s="462" t="s">
        <v>3481</v>
      </c>
      <c r="C92" s="461">
        <v>0</v>
      </c>
      <c r="D92" s="461">
        <v>0</v>
      </c>
      <c r="E92" s="461">
        <v>0</v>
      </c>
      <c r="F92" s="461">
        <v>0</v>
      </c>
      <c r="G92" s="461">
        <v>0</v>
      </c>
      <c r="H92" s="461">
        <v>0</v>
      </c>
      <c r="I92" s="461">
        <v>0</v>
      </c>
      <c r="J92" s="461">
        <v>0</v>
      </c>
      <c r="K92" s="461">
        <v>0</v>
      </c>
      <c r="L92" s="461">
        <v>0</v>
      </c>
      <c r="M92" s="461">
        <v>0</v>
      </c>
      <c r="N92" s="461">
        <f>SUM(C92:M92)</f>
        <v>0</v>
      </c>
    </row>
    <row r="93" spans="1:14" s="455" customFormat="1" x14ac:dyDescent="0.25">
      <c r="A93" s="324"/>
      <c r="B93" s="462" t="s">
        <v>3482</v>
      </c>
      <c r="C93" s="461">
        <v>0</v>
      </c>
      <c r="D93" s="461">
        <v>0</v>
      </c>
      <c r="E93" s="461">
        <v>0</v>
      </c>
      <c r="F93" s="461">
        <v>0</v>
      </c>
      <c r="G93" s="461">
        <v>0</v>
      </c>
      <c r="H93" s="461">
        <v>0</v>
      </c>
      <c r="I93" s="461">
        <v>0</v>
      </c>
      <c r="J93" s="461">
        <v>0</v>
      </c>
      <c r="K93" s="461">
        <v>0</v>
      </c>
      <c r="L93" s="461">
        <v>0</v>
      </c>
      <c r="M93" s="461">
        <v>0</v>
      </c>
      <c r="N93" s="461">
        <f>SUM(C93:M93)</f>
        <v>0</v>
      </c>
    </row>
    <row r="94" spans="1:14" s="455" customFormat="1" x14ac:dyDescent="0.25">
      <c r="A94" s="324"/>
      <c r="B94" s="463" t="s">
        <v>315</v>
      </c>
      <c r="C94" s="464">
        <f t="shared" ref="C94:N94" si="3">SUM(C89:C93)</f>
        <v>0</v>
      </c>
      <c r="D94" s="464">
        <f t="shared" si="3"/>
        <v>0</v>
      </c>
      <c r="E94" s="464">
        <f t="shared" si="3"/>
        <v>0</v>
      </c>
      <c r="F94" s="464">
        <f t="shared" si="3"/>
        <v>0</v>
      </c>
      <c r="G94" s="464">
        <f t="shared" si="3"/>
        <v>0</v>
      </c>
      <c r="H94" s="464">
        <f t="shared" si="3"/>
        <v>0</v>
      </c>
      <c r="I94" s="464">
        <f t="shared" si="3"/>
        <v>0</v>
      </c>
      <c r="J94" s="464">
        <f t="shared" si="3"/>
        <v>0</v>
      </c>
      <c r="K94" s="464">
        <f t="shared" si="3"/>
        <v>0</v>
      </c>
      <c r="L94" s="464">
        <f t="shared" si="3"/>
        <v>0</v>
      </c>
      <c r="M94" s="464">
        <f t="shared" si="3"/>
        <v>0</v>
      </c>
      <c r="N94" s="464">
        <f t="shared" si="3"/>
        <v>0</v>
      </c>
    </row>
    <row r="95" spans="1:14" s="455" customFormat="1" x14ac:dyDescent="0.25">
      <c r="A95" s="324"/>
      <c r="B95" s="465"/>
      <c r="C95" s="466"/>
      <c r="D95" s="466"/>
      <c r="E95" s="466"/>
      <c r="F95" s="466"/>
      <c r="G95" s="466"/>
      <c r="H95" s="466"/>
      <c r="I95" s="466"/>
      <c r="J95" s="466"/>
      <c r="K95" s="466"/>
      <c r="L95" s="466"/>
      <c r="M95" s="466"/>
      <c r="N95" s="466"/>
    </row>
    <row r="96" spans="1:14" s="455" customFormat="1" x14ac:dyDescent="0.25">
      <c r="A96" s="324"/>
      <c r="B96" s="465"/>
      <c r="C96" s="466"/>
      <c r="D96" s="466"/>
      <c r="E96" s="466"/>
      <c r="F96" s="466"/>
      <c r="G96" s="466"/>
      <c r="H96" s="466"/>
      <c r="I96" s="466"/>
      <c r="J96" s="466"/>
      <c r="K96" s="466"/>
      <c r="L96" s="466"/>
      <c r="M96" s="466"/>
      <c r="N96" s="466"/>
    </row>
    <row r="97" spans="1:14" s="455" customFormat="1" ht="15.75" x14ac:dyDescent="0.25">
      <c r="A97" s="324"/>
      <c r="B97" s="454" t="s">
        <v>3483</v>
      </c>
    </row>
    <row r="98" spans="1:14" s="455" customFormat="1" x14ac:dyDescent="0.25">
      <c r="A98" s="324"/>
      <c r="B98" s="456" t="s">
        <v>3484</v>
      </c>
      <c r="C98" s="456"/>
      <c r="D98" s="457"/>
      <c r="E98" s="457"/>
      <c r="F98" s="457"/>
      <c r="G98" s="457"/>
      <c r="H98" s="457"/>
      <c r="I98" s="457"/>
      <c r="J98" s="457"/>
      <c r="K98" s="457"/>
      <c r="L98" s="457"/>
      <c r="M98" s="457"/>
      <c r="N98" s="457"/>
    </row>
    <row r="99" spans="1:14" s="455" customFormat="1" x14ac:dyDescent="0.25">
      <c r="A99" s="324"/>
      <c r="B99" s="458"/>
      <c r="C99" s="458"/>
      <c r="D99" s="458"/>
      <c r="E99" s="458"/>
      <c r="F99" s="458"/>
      <c r="G99" s="458"/>
      <c r="H99" s="458"/>
      <c r="I99" s="458"/>
      <c r="J99" s="458"/>
      <c r="K99" s="458"/>
      <c r="L99" s="458"/>
      <c r="M99" s="458"/>
      <c r="N99" s="458"/>
    </row>
    <row r="100" spans="1:14" s="455" customFormat="1" x14ac:dyDescent="0.25">
      <c r="A100" s="324"/>
      <c r="B100" s="458"/>
      <c r="C100" s="467" t="s">
        <v>3485</v>
      </c>
      <c r="D100" s="467" t="s">
        <v>3469</v>
      </c>
      <c r="E100" s="467" t="s">
        <v>3470</v>
      </c>
      <c r="F100" s="467" t="s">
        <v>3471</v>
      </c>
      <c r="G100" s="467" t="s">
        <v>3472</v>
      </c>
      <c r="H100" s="467" t="s">
        <v>3473</v>
      </c>
      <c r="I100" s="467" t="s">
        <v>3474</v>
      </c>
      <c r="J100" s="467" t="s">
        <v>3475</v>
      </c>
      <c r="K100" s="467" t="s">
        <v>3486</v>
      </c>
      <c r="L100" s="467" t="s">
        <v>3477</v>
      </c>
      <c r="M100" s="467" t="s">
        <v>313</v>
      </c>
      <c r="N100" s="468" t="s">
        <v>315</v>
      </c>
    </row>
    <row r="101" spans="1:14" s="455" customFormat="1" x14ac:dyDescent="0.25">
      <c r="A101" s="324"/>
      <c r="B101" s="469" t="s">
        <v>3487</v>
      </c>
      <c r="C101" s="470">
        <v>0</v>
      </c>
      <c r="D101" s="470">
        <v>0</v>
      </c>
      <c r="E101" s="470">
        <v>0</v>
      </c>
      <c r="F101" s="470">
        <v>0</v>
      </c>
      <c r="G101" s="470">
        <v>0</v>
      </c>
      <c r="H101" s="470">
        <v>0</v>
      </c>
      <c r="I101" s="470">
        <v>0</v>
      </c>
      <c r="J101" s="470">
        <v>0</v>
      </c>
      <c r="K101" s="470">
        <v>0</v>
      </c>
      <c r="L101" s="470">
        <v>0</v>
      </c>
      <c r="M101" s="470">
        <v>0</v>
      </c>
      <c r="N101" s="470">
        <f t="shared" ref="N101:N108" si="4">SUM(C101:M101)</f>
        <v>0</v>
      </c>
    </row>
    <row r="102" spans="1:14" s="455" customFormat="1" x14ac:dyDescent="0.25">
      <c r="A102" s="324"/>
      <c r="B102" s="469" t="s">
        <v>3488</v>
      </c>
      <c r="C102" s="470">
        <v>0</v>
      </c>
      <c r="D102" s="470">
        <v>0</v>
      </c>
      <c r="E102" s="470">
        <v>0</v>
      </c>
      <c r="F102" s="470">
        <v>0</v>
      </c>
      <c r="G102" s="470">
        <v>0</v>
      </c>
      <c r="H102" s="470">
        <v>0</v>
      </c>
      <c r="I102" s="470">
        <v>0</v>
      </c>
      <c r="J102" s="470">
        <v>0</v>
      </c>
      <c r="K102" s="470">
        <v>0</v>
      </c>
      <c r="L102" s="470">
        <v>0</v>
      </c>
      <c r="M102" s="470">
        <v>0</v>
      </c>
      <c r="N102" s="470">
        <f t="shared" si="4"/>
        <v>0</v>
      </c>
    </row>
    <row r="103" spans="1:14" s="455" customFormat="1" x14ac:dyDescent="0.25">
      <c r="A103" s="324"/>
      <c r="B103" s="469" t="s">
        <v>3489</v>
      </c>
      <c r="C103" s="470">
        <v>0</v>
      </c>
      <c r="D103" s="470">
        <v>0</v>
      </c>
      <c r="E103" s="470">
        <v>0</v>
      </c>
      <c r="F103" s="470">
        <v>0</v>
      </c>
      <c r="G103" s="470">
        <v>0</v>
      </c>
      <c r="H103" s="470">
        <v>0</v>
      </c>
      <c r="I103" s="470">
        <v>0</v>
      </c>
      <c r="J103" s="470">
        <v>0</v>
      </c>
      <c r="K103" s="470">
        <v>0</v>
      </c>
      <c r="L103" s="470">
        <v>0</v>
      </c>
      <c r="M103" s="470">
        <v>0</v>
      </c>
      <c r="N103" s="470">
        <f t="shared" si="4"/>
        <v>0</v>
      </c>
    </row>
    <row r="104" spans="1:14" s="455" customFormat="1" x14ac:dyDescent="0.25">
      <c r="A104" s="324"/>
      <c r="B104" s="469" t="s">
        <v>3490</v>
      </c>
      <c r="C104" s="470">
        <v>0</v>
      </c>
      <c r="D104" s="470">
        <v>0</v>
      </c>
      <c r="E104" s="470">
        <v>0</v>
      </c>
      <c r="F104" s="470">
        <v>0</v>
      </c>
      <c r="G104" s="470">
        <v>0</v>
      </c>
      <c r="H104" s="470">
        <v>0</v>
      </c>
      <c r="I104" s="470">
        <v>0</v>
      </c>
      <c r="J104" s="470">
        <v>0</v>
      </c>
      <c r="K104" s="470">
        <v>0</v>
      </c>
      <c r="L104" s="470">
        <v>0</v>
      </c>
      <c r="M104" s="470">
        <v>0</v>
      </c>
      <c r="N104" s="470">
        <f t="shared" si="4"/>
        <v>0</v>
      </c>
    </row>
    <row r="105" spans="1:14" s="455" customFormat="1" x14ac:dyDescent="0.25">
      <c r="A105" s="324"/>
      <c r="B105" s="469" t="s">
        <v>3491</v>
      </c>
      <c r="C105" s="470">
        <v>0</v>
      </c>
      <c r="D105" s="470">
        <v>0</v>
      </c>
      <c r="E105" s="470">
        <v>0</v>
      </c>
      <c r="F105" s="470">
        <v>0</v>
      </c>
      <c r="G105" s="470">
        <v>0</v>
      </c>
      <c r="H105" s="470">
        <v>0</v>
      </c>
      <c r="I105" s="470">
        <v>0</v>
      </c>
      <c r="J105" s="470">
        <v>0</v>
      </c>
      <c r="K105" s="470">
        <v>0</v>
      </c>
      <c r="L105" s="470">
        <v>0</v>
      </c>
      <c r="M105" s="470">
        <v>0</v>
      </c>
      <c r="N105" s="470">
        <f t="shared" si="4"/>
        <v>0</v>
      </c>
    </row>
    <row r="106" spans="1:14" s="455" customFormat="1" x14ac:dyDescent="0.25">
      <c r="A106" s="324"/>
      <c r="B106" s="469" t="s">
        <v>3492</v>
      </c>
      <c r="C106" s="470">
        <v>0</v>
      </c>
      <c r="D106" s="470">
        <v>0</v>
      </c>
      <c r="E106" s="470">
        <v>0</v>
      </c>
      <c r="F106" s="470">
        <v>0</v>
      </c>
      <c r="G106" s="470">
        <v>0</v>
      </c>
      <c r="H106" s="470">
        <v>0</v>
      </c>
      <c r="I106" s="470">
        <v>0</v>
      </c>
      <c r="J106" s="470">
        <v>0</v>
      </c>
      <c r="K106" s="470">
        <v>0</v>
      </c>
      <c r="L106" s="470">
        <v>0</v>
      </c>
      <c r="M106" s="470">
        <v>0</v>
      </c>
      <c r="N106" s="470">
        <f t="shared" si="4"/>
        <v>0</v>
      </c>
    </row>
    <row r="107" spans="1:14" s="455" customFormat="1" x14ac:dyDescent="0.25">
      <c r="A107" s="324"/>
      <c r="B107" s="469" t="s">
        <v>3493</v>
      </c>
      <c r="C107" s="470">
        <v>0</v>
      </c>
      <c r="D107" s="470">
        <v>0</v>
      </c>
      <c r="E107" s="470">
        <v>0</v>
      </c>
      <c r="F107" s="470">
        <v>0</v>
      </c>
      <c r="G107" s="470">
        <v>0</v>
      </c>
      <c r="H107" s="470">
        <v>0</v>
      </c>
      <c r="I107" s="470">
        <v>0</v>
      </c>
      <c r="J107" s="470">
        <v>0</v>
      </c>
      <c r="K107" s="470">
        <v>0</v>
      </c>
      <c r="L107" s="470">
        <v>0</v>
      </c>
      <c r="M107" s="470">
        <v>0</v>
      </c>
      <c r="N107" s="470">
        <f t="shared" si="4"/>
        <v>0</v>
      </c>
    </row>
    <row r="108" spans="1:14" s="455" customFormat="1" x14ac:dyDescent="0.25">
      <c r="A108" s="324"/>
      <c r="B108" s="469" t="s">
        <v>3494</v>
      </c>
      <c r="C108" s="470">
        <v>0</v>
      </c>
      <c r="D108" s="470">
        <v>0</v>
      </c>
      <c r="E108" s="470">
        <v>0</v>
      </c>
      <c r="F108" s="470">
        <v>0</v>
      </c>
      <c r="G108" s="470">
        <v>0</v>
      </c>
      <c r="H108" s="470">
        <v>0</v>
      </c>
      <c r="I108" s="470">
        <v>0</v>
      </c>
      <c r="J108" s="470">
        <v>0</v>
      </c>
      <c r="K108" s="470">
        <v>0</v>
      </c>
      <c r="L108" s="470">
        <v>0</v>
      </c>
      <c r="M108" s="470">
        <v>0</v>
      </c>
      <c r="N108" s="470">
        <f t="shared" si="4"/>
        <v>0</v>
      </c>
    </row>
    <row r="109" spans="1:14" s="455" customFormat="1" x14ac:dyDescent="0.25">
      <c r="A109" s="324"/>
      <c r="B109" s="463" t="s">
        <v>315</v>
      </c>
      <c r="C109" s="471">
        <f t="shared" ref="C109:N109" si="5">SUM(C101:C108)</f>
        <v>0</v>
      </c>
      <c r="D109" s="471">
        <f t="shared" si="5"/>
        <v>0</v>
      </c>
      <c r="E109" s="471">
        <f t="shared" si="5"/>
        <v>0</v>
      </c>
      <c r="F109" s="471">
        <f t="shared" si="5"/>
        <v>0</v>
      </c>
      <c r="G109" s="471">
        <f t="shared" si="5"/>
        <v>0</v>
      </c>
      <c r="H109" s="471">
        <f t="shared" si="5"/>
        <v>0</v>
      </c>
      <c r="I109" s="471">
        <f t="shared" si="5"/>
        <v>0</v>
      </c>
      <c r="J109" s="471">
        <f t="shared" si="5"/>
        <v>0</v>
      </c>
      <c r="K109" s="471">
        <f t="shared" si="5"/>
        <v>0</v>
      </c>
      <c r="L109" s="471">
        <f t="shared" si="5"/>
        <v>0</v>
      </c>
      <c r="M109" s="471">
        <f t="shared" si="5"/>
        <v>0</v>
      </c>
      <c r="N109" s="471">
        <f t="shared" si="5"/>
        <v>0</v>
      </c>
    </row>
    <row r="110" spans="1:14" s="455" customFormat="1" x14ac:dyDescent="0.25">
      <c r="A110" s="324"/>
      <c r="C110" s="472"/>
      <c r="D110" s="472"/>
      <c r="E110" s="472"/>
      <c r="F110" s="472"/>
      <c r="G110" s="472"/>
      <c r="H110" s="472"/>
      <c r="I110" s="472"/>
      <c r="J110" s="472"/>
      <c r="K110" s="472"/>
      <c r="L110" s="472"/>
      <c r="M110" s="472"/>
      <c r="N110" s="472"/>
    </row>
    <row r="111" spans="1:14" s="455" customFormat="1" x14ac:dyDescent="0.25">
      <c r="A111" s="324"/>
    </row>
    <row r="112" spans="1:14" s="455" customFormat="1" x14ac:dyDescent="0.25">
      <c r="A112" s="324"/>
      <c r="B112" s="465"/>
      <c r="C112" s="473"/>
      <c r="D112" s="473"/>
      <c r="E112" s="473"/>
      <c r="F112" s="473"/>
      <c r="G112" s="473"/>
      <c r="H112" s="473"/>
      <c r="I112" s="473"/>
      <c r="J112" s="473"/>
      <c r="K112" s="473"/>
      <c r="L112" s="473"/>
      <c r="M112" s="473"/>
      <c r="N112" s="473"/>
    </row>
    <row r="113" spans="1:14" s="455" customFormat="1" ht="15.75" x14ac:dyDescent="0.25">
      <c r="A113" s="324"/>
      <c r="B113" s="454" t="s">
        <v>3495</v>
      </c>
      <c r="C113" s="473"/>
      <c r="D113" s="473"/>
      <c r="E113" s="473"/>
      <c r="F113" s="473"/>
      <c r="G113" s="473"/>
      <c r="H113" s="473"/>
      <c r="I113" s="473"/>
      <c r="J113" s="473"/>
      <c r="K113" s="473"/>
      <c r="L113" s="473"/>
      <c r="M113" s="473"/>
      <c r="N113" s="473"/>
    </row>
    <row r="114" spans="1:14" s="455" customFormat="1" x14ac:dyDescent="0.25">
      <c r="A114" s="324"/>
      <c r="B114" s="474" t="s">
        <v>3496</v>
      </c>
      <c r="C114" s="474"/>
      <c r="D114" s="475"/>
      <c r="E114" s="475"/>
      <c r="F114" s="475"/>
    </row>
    <row r="115" spans="1:14" s="455" customFormat="1" x14ac:dyDescent="0.25">
      <c r="A115" s="324"/>
      <c r="F115" s="476" t="s">
        <v>3497</v>
      </c>
    </row>
    <row r="116" spans="1:14" s="455" customFormat="1" x14ac:dyDescent="0.25">
      <c r="A116" s="324"/>
      <c r="B116" s="458" t="s">
        <v>3450</v>
      </c>
      <c r="C116" s="477"/>
      <c r="D116" s="477"/>
      <c r="E116" s="477"/>
      <c r="F116" s="477">
        <v>0</v>
      </c>
    </row>
    <row r="117" spans="1:14" s="455" customFormat="1" x14ac:dyDescent="0.25">
      <c r="A117" s="324"/>
      <c r="B117" s="463" t="s">
        <v>315</v>
      </c>
      <c r="C117" s="471"/>
      <c r="D117" s="471"/>
      <c r="E117" s="471"/>
      <c r="F117" s="471">
        <f>SUM(F116:F116)</f>
        <v>0</v>
      </c>
    </row>
    <row r="118" spans="1:14" s="455" customFormat="1" x14ac:dyDescent="0.25">
      <c r="A118" s="324"/>
    </row>
    <row r="119" spans="1:14" s="455" customFormat="1" ht="15.75" x14ac:dyDescent="0.25">
      <c r="A119" s="324"/>
      <c r="B119" s="454" t="s">
        <v>3498</v>
      </c>
    </row>
    <row r="120" spans="1:14" s="455" customFormat="1" x14ac:dyDescent="0.25">
      <c r="A120" s="324"/>
      <c r="B120" s="474" t="s">
        <v>3496</v>
      </c>
      <c r="C120" s="474"/>
      <c r="D120" s="475"/>
      <c r="E120" s="475"/>
      <c r="F120" s="475"/>
    </row>
    <row r="121" spans="1:14" s="455" customFormat="1" x14ac:dyDescent="0.25">
      <c r="A121" s="324"/>
      <c r="F121" s="476" t="s">
        <v>3497</v>
      </c>
    </row>
    <row r="122" spans="1:14" s="455" customFormat="1" x14ac:dyDescent="0.25">
      <c r="A122" s="324"/>
      <c r="B122" s="455" t="s">
        <v>3499</v>
      </c>
      <c r="F122" s="478">
        <v>0</v>
      </c>
    </row>
    <row r="123" spans="1:14" s="455" customFormat="1" x14ac:dyDescent="0.25">
      <c r="A123" s="324"/>
      <c r="B123" s="455" t="s">
        <v>3500</v>
      </c>
      <c r="F123" s="478">
        <v>0</v>
      </c>
    </row>
    <row r="124" spans="1:14" s="455" customFormat="1" x14ac:dyDescent="0.25">
      <c r="A124" s="324"/>
      <c r="B124" s="455" t="s">
        <v>3501</v>
      </c>
      <c r="F124" s="478">
        <v>0</v>
      </c>
    </row>
    <row r="125" spans="1:14" s="455" customFormat="1" x14ac:dyDescent="0.25">
      <c r="A125" s="324"/>
      <c r="B125" s="455" t="s">
        <v>3502</v>
      </c>
      <c r="C125" s="477"/>
      <c r="D125" s="477"/>
      <c r="E125" s="477"/>
      <c r="F125" s="477">
        <v>0</v>
      </c>
    </row>
    <row r="126" spans="1:14" s="455" customFormat="1" x14ac:dyDescent="0.25">
      <c r="A126" s="324"/>
      <c r="B126" s="463" t="s">
        <v>315</v>
      </c>
      <c r="C126" s="471"/>
      <c r="D126" s="471"/>
      <c r="E126" s="471"/>
      <c r="F126" s="471">
        <f>SUM(F122:F125)</f>
        <v>0</v>
      </c>
    </row>
    <row r="127" spans="1:14" s="455" customFormat="1" x14ac:dyDescent="0.25">
      <c r="A127" s="324"/>
    </row>
    <row r="128" spans="1:14" s="455" customFormat="1" ht="15.75" x14ac:dyDescent="0.25">
      <c r="A128" s="324"/>
      <c r="B128" s="454" t="s">
        <v>3503</v>
      </c>
    </row>
    <row r="129" spans="1:14" s="455" customFormat="1" x14ac:dyDescent="0.25">
      <c r="A129" s="324"/>
      <c r="B129" s="474" t="s">
        <v>3223</v>
      </c>
      <c r="C129" s="474"/>
      <c r="D129" s="475"/>
      <c r="E129" s="475"/>
      <c r="F129" s="475"/>
    </row>
    <row r="130" spans="1:14" s="455" customFormat="1" x14ac:dyDescent="0.25">
      <c r="A130" s="324"/>
      <c r="F130" s="476" t="s">
        <v>3497</v>
      </c>
    </row>
    <row r="131" spans="1:14" s="455" customFormat="1" x14ac:dyDescent="0.25">
      <c r="A131" s="324"/>
      <c r="B131" s="458" t="s">
        <v>3450</v>
      </c>
      <c r="C131" s="477"/>
      <c r="D131" s="477"/>
      <c r="E131" s="477"/>
      <c r="F131" s="477">
        <v>0</v>
      </c>
    </row>
    <row r="132" spans="1:14" s="455" customFormat="1" x14ac:dyDescent="0.25">
      <c r="A132" s="324"/>
      <c r="B132" s="463" t="s">
        <v>315</v>
      </c>
      <c r="C132" s="471"/>
      <c r="D132" s="471"/>
      <c r="E132" s="471"/>
      <c r="F132" s="471">
        <f>SUM(F131:F131)</f>
        <v>0</v>
      </c>
    </row>
    <row r="133" spans="1:14" s="455" customFormat="1" x14ac:dyDescent="0.25">
      <c r="A133" s="324"/>
    </row>
    <row r="134" spans="1:14" s="455" customFormat="1" ht="15.75" x14ac:dyDescent="0.25">
      <c r="A134" s="324"/>
      <c r="B134" s="454" t="s">
        <v>3504</v>
      </c>
    </row>
    <row r="135" spans="1:14" s="455" customFormat="1" x14ac:dyDescent="0.25">
      <c r="A135" s="324"/>
      <c r="B135" s="474" t="s">
        <v>3225</v>
      </c>
      <c r="C135" s="474"/>
      <c r="D135" s="475"/>
      <c r="E135" s="475"/>
      <c r="F135" s="475"/>
    </row>
    <row r="136" spans="1:14" s="455" customFormat="1" x14ac:dyDescent="0.25">
      <c r="A136" s="324"/>
      <c r="F136" s="476" t="s">
        <v>3497</v>
      </c>
    </row>
    <row r="137" spans="1:14" s="455" customFormat="1" x14ac:dyDescent="0.25">
      <c r="A137" s="324"/>
      <c r="B137" s="458" t="s">
        <v>3450</v>
      </c>
      <c r="C137" s="477"/>
      <c r="D137" s="477"/>
      <c r="E137" s="477"/>
      <c r="F137" s="477">
        <v>0</v>
      </c>
    </row>
    <row r="138" spans="1:14" s="455" customFormat="1" x14ac:dyDescent="0.25">
      <c r="A138" s="324"/>
      <c r="B138" s="463" t="s">
        <v>315</v>
      </c>
      <c r="C138" s="471"/>
      <c r="D138" s="471"/>
      <c r="E138" s="471"/>
      <c r="F138" s="471">
        <f>SUM(F137:F137)</f>
        <v>0</v>
      </c>
    </row>
    <row r="139" spans="1:14" s="455" customFormat="1" x14ac:dyDescent="0.25">
      <c r="A139" s="324"/>
    </row>
    <row r="140" spans="1:14" s="455" customFormat="1" x14ac:dyDescent="0.25">
      <c r="A140" s="324"/>
    </row>
    <row r="141" spans="1:14" s="455" customFormat="1" ht="15.75" x14ac:dyDescent="0.25">
      <c r="A141" s="324"/>
      <c r="B141" s="454" t="s">
        <v>3505</v>
      </c>
    </row>
    <row r="142" spans="1:14" s="455" customFormat="1" x14ac:dyDescent="0.25">
      <c r="A142" s="324"/>
      <c r="B142" s="456" t="s">
        <v>3506</v>
      </c>
      <c r="C142" s="456"/>
      <c r="D142" s="457"/>
      <c r="E142" s="457"/>
      <c r="F142" s="457"/>
      <c r="G142" s="457"/>
      <c r="H142" s="457"/>
      <c r="I142" s="457"/>
      <c r="J142" s="457"/>
      <c r="K142" s="457"/>
      <c r="L142" s="457"/>
      <c r="M142" s="457"/>
      <c r="N142" s="457"/>
    </row>
    <row r="143" spans="1:14" s="455" customFormat="1" x14ac:dyDescent="0.25">
      <c r="A143" s="324"/>
      <c r="B143" s="458"/>
      <c r="C143" s="458"/>
      <c r="D143" s="458"/>
      <c r="E143" s="458"/>
      <c r="F143" s="458"/>
      <c r="G143" s="458"/>
      <c r="H143" s="458"/>
      <c r="I143" s="458"/>
      <c r="J143" s="458"/>
      <c r="K143" s="458"/>
      <c r="L143" s="458"/>
      <c r="M143" s="458"/>
      <c r="N143" s="458"/>
    </row>
    <row r="144" spans="1:14" s="455" customFormat="1" x14ac:dyDescent="0.25">
      <c r="A144" s="324"/>
      <c r="B144" s="458" t="s">
        <v>3507</v>
      </c>
      <c r="C144" s="467" t="s">
        <v>3485</v>
      </c>
      <c r="D144" s="467" t="s">
        <v>3469</v>
      </c>
      <c r="E144" s="467" t="s">
        <v>3470</v>
      </c>
      <c r="F144" s="467" t="s">
        <v>3471</v>
      </c>
      <c r="G144" s="467" t="s">
        <v>3472</v>
      </c>
      <c r="H144" s="467" t="s">
        <v>3473</v>
      </c>
      <c r="I144" s="467" t="s">
        <v>3474</v>
      </c>
      <c r="J144" s="467" t="s">
        <v>3475</v>
      </c>
      <c r="K144" s="467" t="s">
        <v>3486</v>
      </c>
      <c r="L144" s="467" t="s">
        <v>3477</v>
      </c>
      <c r="M144" s="467" t="s">
        <v>313</v>
      </c>
      <c r="N144" s="468" t="s">
        <v>315</v>
      </c>
    </row>
    <row r="145" spans="1:14" s="455" customFormat="1" x14ac:dyDescent="0.25">
      <c r="A145" s="324"/>
      <c r="B145" s="455" t="s">
        <v>3508</v>
      </c>
      <c r="C145" s="470">
        <v>0</v>
      </c>
      <c r="D145" s="470">
        <v>0</v>
      </c>
      <c r="E145" s="470">
        <v>0</v>
      </c>
      <c r="F145" s="470">
        <v>0</v>
      </c>
      <c r="G145" s="470">
        <v>0</v>
      </c>
      <c r="H145" s="470">
        <v>0</v>
      </c>
      <c r="I145" s="470">
        <v>0</v>
      </c>
      <c r="J145" s="470">
        <v>0</v>
      </c>
      <c r="K145" s="470">
        <v>0</v>
      </c>
      <c r="L145" s="470">
        <v>0</v>
      </c>
      <c r="M145" s="470">
        <v>0</v>
      </c>
      <c r="N145" s="470">
        <f>SUM(C145:M145)</f>
        <v>0</v>
      </c>
    </row>
    <row r="146" spans="1:14" s="455" customFormat="1" x14ac:dyDescent="0.25">
      <c r="A146" s="324"/>
      <c r="B146" s="455" t="s">
        <v>3509</v>
      </c>
      <c r="C146" s="470">
        <v>0</v>
      </c>
      <c r="D146" s="470">
        <v>0</v>
      </c>
      <c r="E146" s="470">
        <v>0</v>
      </c>
      <c r="F146" s="470">
        <v>0</v>
      </c>
      <c r="G146" s="470">
        <v>0</v>
      </c>
      <c r="H146" s="470">
        <v>0</v>
      </c>
      <c r="I146" s="470">
        <v>0</v>
      </c>
      <c r="J146" s="470">
        <v>0</v>
      </c>
      <c r="K146" s="470">
        <v>0</v>
      </c>
      <c r="L146" s="470">
        <v>0</v>
      </c>
      <c r="M146" s="470">
        <v>0</v>
      </c>
      <c r="N146" s="470">
        <f>SUM(C146:M146)</f>
        <v>0</v>
      </c>
    </row>
    <row r="147" spans="1:14" s="455" customFormat="1" x14ac:dyDescent="0.25">
      <c r="A147" s="324"/>
      <c r="B147" s="455" t="s">
        <v>3510</v>
      </c>
      <c r="C147" s="470">
        <v>0</v>
      </c>
      <c r="D147" s="470">
        <v>0</v>
      </c>
      <c r="E147" s="470">
        <v>0</v>
      </c>
      <c r="F147" s="470">
        <v>0</v>
      </c>
      <c r="G147" s="470">
        <v>0</v>
      </c>
      <c r="H147" s="470">
        <v>0</v>
      </c>
      <c r="I147" s="470">
        <v>0</v>
      </c>
      <c r="J147" s="470">
        <v>0</v>
      </c>
      <c r="K147" s="470">
        <v>0</v>
      </c>
      <c r="L147" s="470">
        <v>0</v>
      </c>
      <c r="M147" s="470">
        <v>0</v>
      </c>
      <c r="N147" s="470">
        <f>SUM(C147:M147)</f>
        <v>0</v>
      </c>
    </row>
    <row r="148" spans="1:14" s="455" customFormat="1" x14ac:dyDescent="0.25">
      <c r="A148" s="324"/>
      <c r="B148" s="455" t="s">
        <v>3511</v>
      </c>
      <c r="C148" s="470">
        <v>0</v>
      </c>
      <c r="D148" s="470">
        <v>0</v>
      </c>
      <c r="E148" s="470">
        <v>0</v>
      </c>
      <c r="F148" s="470">
        <v>0</v>
      </c>
      <c r="G148" s="470">
        <v>0</v>
      </c>
      <c r="H148" s="470">
        <v>0</v>
      </c>
      <c r="I148" s="470">
        <v>0</v>
      </c>
      <c r="J148" s="470">
        <v>0</v>
      </c>
      <c r="K148" s="470">
        <v>0</v>
      </c>
      <c r="L148" s="470">
        <v>0</v>
      </c>
      <c r="M148" s="470">
        <v>0</v>
      </c>
      <c r="N148" s="470">
        <f>SUM(C148:M148)</f>
        <v>0</v>
      </c>
    </row>
    <row r="149" spans="1:14" s="455" customFormat="1" x14ac:dyDescent="0.25">
      <c r="A149" s="324"/>
      <c r="B149" s="455" t="s">
        <v>1646</v>
      </c>
      <c r="C149" s="470">
        <v>0</v>
      </c>
      <c r="D149" s="470">
        <v>0</v>
      </c>
      <c r="E149" s="470">
        <v>0</v>
      </c>
      <c r="F149" s="470">
        <v>0</v>
      </c>
      <c r="G149" s="470">
        <v>0</v>
      </c>
      <c r="H149" s="470">
        <v>0</v>
      </c>
      <c r="I149" s="470">
        <v>0</v>
      </c>
      <c r="J149" s="470">
        <v>0</v>
      </c>
      <c r="K149" s="470">
        <v>0</v>
      </c>
      <c r="L149" s="470">
        <v>0</v>
      </c>
      <c r="M149" s="470">
        <v>0</v>
      </c>
      <c r="N149" s="470">
        <f>SUM(C149:M149)</f>
        <v>0</v>
      </c>
    </row>
    <row r="150" spans="1:14" s="455" customFormat="1" x14ac:dyDescent="0.25">
      <c r="A150" s="324"/>
      <c r="B150" s="463" t="s">
        <v>315</v>
      </c>
      <c r="C150" s="471">
        <f t="shared" ref="C150:N150" si="6">SUM(C145:C149)</f>
        <v>0</v>
      </c>
      <c r="D150" s="471">
        <f t="shared" si="6"/>
        <v>0</v>
      </c>
      <c r="E150" s="471">
        <f t="shared" si="6"/>
        <v>0</v>
      </c>
      <c r="F150" s="471">
        <f t="shared" si="6"/>
        <v>0</v>
      </c>
      <c r="G150" s="471">
        <f t="shared" si="6"/>
        <v>0</v>
      </c>
      <c r="H150" s="471">
        <f t="shared" si="6"/>
        <v>0</v>
      </c>
      <c r="I150" s="471">
        <f t="shared" si="6"/>
        <v>0</v>
      </c>
      <c r="J150" s="471">
        <f t="shared" si="6"/>
        <v>0</v>
      </c>
      <c r="K150" s="471">
        <f t="shared" si="6"/>
        <v>0</v>
      </c>
      <c r="L150" s="471">
        <f t="shared" si="6"/>
        <v>0</v>
      </c>
      <c r="M150" s="471">
        <f t="shared" si="6"/>
        <v>0</v>
      </c>
      <c r="N150" s="471">
        <f t="shared" si="6"/>
        <v>0</v>
      </c>
    </row>
    <row r="151" spans="1:14" s="455" customFormat="1" x14ac:dyDescent="0.25">
      <c r="A151" s="324"/>
    </row>
    <row r="152" spans="1:14" s="455" customFormat="1" x14ac:dyDescent="0.25">
      <c r="A152" s="324"/>
    </row>
    <row r="153" spans="1:14" s="455" customFormat="1" x14ac:dyDescent="0.25">
      <c r="A153" s="324"/>
      <c r="N153" s="479" t="s">
        <v>3278</v>
      </c>
    </row>
    <row r="154" spans="1:14" s="455" customFormat="1" x14ac:dyDescent="0.25">
      <c r="A154" s="324"/>
    </row>
    <row r="155" spans="1:14" s="455" customFormat="1" x14ac:dyDescent="0.25">
      <c r="A155" s="324"/>
    </row>
    <row r="156" spans="1:14" s="455" customFormat="1" x14ac:dyDescent="0.25">
      <c r="A156" s="324"/>
    </row>
    <row r="157" spans="1:14" s="455" customFormat="1" x14ac:dyDescent="0.25">
      <c r="A157" s="324"/>
    </row>
    <row r="158" spans="1:14" s="455" customFormat="1" x14ac:dyDescent="0.25">
      <c r="A158" s="324"/>
    </row>
    <row r="159" spans="1:14" s="455" customFormat="1" x14ac:dyDescent="0.25">
      <c r="A159" s="324"/>
    </row>
  </sheetData>
  <hyperlinks>
    <hyperlink ref="N153" location="'D. NTT Contents'!A1" display="To Contents" xr:uid="{B42C769C-ECE7-432B-A8FA-E0865B44035D}"/>
  </hyperlinks>
  <pageMargins left="0.70866141732283472" right="0.70866141732283472" top="0.74803149606299213" bottom="0.74803149606299213" header="0.31496062992125984" footer="0.31496062992125984"/>
  <pageSetup paperSize="9" scale="2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FDB80-2C28-4167-BCB9-CDE1BF0EE3C5}">
  <sheetPr codeName="Sheet31">
    <tabColor rgb="FF243386"/>
  </sheetPr>
  <dimension ref="A1:D2795"/>
  <sheetViews>
    <sheetView workbookViewId="0">
      <selection sqref="A1:C143"/>
    </sheetView>
  </sheetViews>
  <sheetFormatPr defaultRowHeight="15" x14ac:dyDescent="0.25"/>
  <cols>
    <col min="1" max="1" width="41" customWidth="1"/>
    <col min="2" max="2" width="21" customWidth="1"/>
    <col min="3" max="3" width="41" customWidth="1"/>
    <col min="4" max="4" width="13" customWidth="1"/>
  </cols>
  <sheetData>
    <row r="1" spans="1:4" x14ac:dyDescent="0.25">
      <c r="A1" t="s">
        <v>2985</v>
      </c>
      <c r="B1" t="s">
        <v>2986</v>
      </c>
      <c r="C1" t="s">
        <v>2996</v>
      </c>
      <c r="D1" t="s">
        <v>2997</v>
      </c>
    </row>
    <row r="2" spans="1:4" x14ac:dyDescent="0.25">
      <c r="A2" t="s">
        <v>2988</v>
      </c>
      <c r="B2" t="s">
        <v>2998</v>
      </c>
      <c r="C2" t="s">
        <v>2999</v>
      </c>
      <c r="D2">
        <v>30.868059609999992</v>
      </c>
    </row>
    <row r="3" spans="1:4" x14ac:dyDescent="0.25">
      <c r="A3" t="s">
        <v>2988</v>
      </c>
      <c r="B3" t="s">
        <v>2998</v>
      </c>
      <c r="C3" t="s">
        <v>3000</v>
      </c>
      <c r="D3">
        <v>7.4543689599999983</v>
      </c>
    </row>
    <row r="4" spans="1:4" x14ac:dyDescent="0.25">
      <c r="A4" t="s">
        <v>2988</v>
      </c>
      <c r="B4" t="s">
        <v>2998</v>
      </c>
      <c r="C4" t="s">
        <v>3001</v>
      </c>
      <c r="D4">
        <v>15.05554025</v>
      </c>
    </row>
    <row r="5" spans="1:4" x14ac:dyDescent="0.25">
      <c r="A5" t="s">
        <v>2988</v>
      </c>
      <c r="B5" t="s">
        <v>2998</v>
      </c>
      <c r="C5" t="s">
        <v>3002</v>
      </c>
      <c r="D5">
        <v>12.808631349999997</v>
      </c>
    </row>
    <row r="6" spans="1:4" x14ac:dyDescent="0.25">
      <c r="A6" t="s">
        <v>2988</v>
      </c>
      <c r="B6" t="s">
        <v>2998</v>
      </c>
      <c r="C6" t="s">
        <v>3003</v>
      </c>
      <c r="D6">
        <v>27.423206209999996</v>
      </c>
    </row>
    <row r="7" spans="1:4" x14ac:dyDescent="0.25">
      <c r="A7" t="s">
        <v>2988</v>
      </c>
      <c r="B7" t="s">
        <v>3004</v>
      </c>
      <c r="C7" t="s">
        <v>2999</v>
      </c>
      <c r="D7">
        <v>19.839703589999999</v>
      </c>
    </row>
    <row r="8" spans="1:4" x14ac:dyDescent="0.25">
      <c r="A8" t="s">
        <v>2988</v>
      </c>
      <c r="B8" t="s">
        <v>3004</v>
      </c>
      <c r="C8" t="s">
        <v>3000</v>
      </c>
      <c r="D8">
        <v>357.36612002000004</v>
      </c>
    </row>
    <row r="9" spans="1:4" x14ac:dyDescent="0.25">
      <c r="A9" t="s">
        <v>2988</v>
      </c>
      <c r="B9" t="s">
        <v>3004</v>
      </c>
      <c r="C9" t="s">
        <v>3001</v>
      </c>
      <c r="D9">
        <v>20.96847103</v>
      </c>
    </row>
    <row r="10" spans="1:4" x14ac:dyDescent="0.25">
      <c r="A10" t="s">
        <v>2988</v>
      </c>
      <c r="B10" t="s">
        <v>3004</v>
      </c>
      <c r="C10" t="s">
        <v>3005</v>
      </c>
      <c r="D10">
        <v>0.32942167</v>
      </c>
    </row>
    <row r="11" spans="1:4" x14ac:dyDescent="0.25">
      <c r="A11" t="s">
        <v>2988</v>
      </c>
      <c r="B11" t="s">
        <v>3004</v>
      </c>
      <c r="C11" t="s">
        <v>3002</v>
      </c>
      <c r="D11">
        <v>99.739419460000022</v>
      </c>
    </row>
    <row r="12" spans="1:4" x14ac:dyDescent="0.25">
      <c r="A12" t="s">
        <v>2988</v>
      </c>
      <c r="B12" t="s">
        <v>3004</v>
      </c>
      <c r="C12" t="s">
        <v>3003</v>
      </c>
      <c r="D12">
        <v>127.79602891</v>
      </c>
    </row>
    <row r="13" spans="1:4" x14ac:dyDescent="0.25">
      <c r="A13" t="s">
        <v>2988</v>
      </c>
      <c r="B13" t="s">
        <v>3006</v>
      </c>
      <c r="C13" t="s">
        <v>2999</v>
      </c>
      <c r="D13">
        <v>18.438380879999993</v>
      </c>
    </row>
    <row r="14" spans="1:4" x14ac:dyDescent="0.25">
      <c r="A14" t="s">
        <v>2988</v>
      </c>
      <c r="B14" t="s">
        <v>3006</v>
      </c>
      <c r="C14" t="s">
        <v>3000</v>
      </c>
      <c r="D14">
        <v>22.865275229999991</v>
      </c>
    </row>
    <row r="15" spans="1:4" x14ac:dyDescent="0.25">
      <c r="A15" t="s">
        <v>2988</v>
      </c>
      <c r="B15" t="s">
        <v>3006</v>
      </c>
      <c r="C15" t="s">
        <v>3001</v>
      </c>
      <c r="D15">
        <v>17.863626790000001</v>
      </c>
    </row>
    <row r="16" spans="1:4" x14ac:dyDescent="0.25">
      <c r="A16" t="s">
        <v>2988</v>
      </c>
      <c r="B16" t="s">
        <v>3006</v>
      </c>
      <c r="C16" t="s">
        <v>3002</v>
      </c>
      <c r="D16">
        <v>46.154937530000005</v>
      </c>
    </row>
    <row r="17" spans="1:4" x14ac:dyDescent="0.25">
      <c r="A17" t="s">
        <v>2988</v>
      </c>
      <c r="B17" t="s">
        <v>3006</v>
      </c>
      <c r="C17" t="s">
        <v>3003</v>
      </c>
      <c r="D17">
        <v>20.001461589999995</v>
      </c>
    </row>
    <row r="18" spans="1:4" x14ac:dyDescent="0.25">
      <c r="A18" t="s">
        <v>2988</v>
      </c>
      <c r="B18" t="s">
        <v>3007</v>
      </c>
      <c r="C18" t="s">
        <v>2999</v>
      </c>
      <c r="D18">
        <v>39.259077229999995</v>
      </c>
    </row>
    <row r="19" spans="1:4" x14ac:dyDescent="0.25">
      <c r="A19" t="s">
        <v>2988</v>
      </c>
      <c r="B19" t="s">
        <v>3007</v>
      </c>
      <c r="C19" t="s">
        <v>3000</v>
      </c>
      <c r="D19">
        <v>4.0017987999999995</v>
      </c>
    </row>
    <row r="20" spans="1:4" x14ac:dyDescent="0.25">
      <c r="A20" t="s">
        <v>2988</v>
      </c>
      <c r="B20" t="s">
        <v>3007</v>
      </c>
      <c r="C20" t="s">
        <v>3001</v>
      </c>
      <c r="D20">
        <v>4.6862049199999998</v>
      </c>
    </row>
    <row r="21" spans="1:4" x14ac:dyDescent="0.25">
      <c r="A21" t="s">
        <v>2988</v>
      </c>
      <c r="B21" t="s">
        <v>3007</v>
      </c>
      <c r="C21" t="s">
        <v>3002</v>
      </c>
      <c r="D21">
        <v>51.066098460000006</v>
      </c>
    </row>
    <row r="22" spans="1:4" x14ac:dyDescent="0.25">
      <c r="A22" t="s">
        <v>2988</v>
      </c>
      <c r="B22" t="s">
        <v>3007</v>
      </c>
      <c r="C22" t="s">
        <v>3003</v>
      </c>
      <c r="D22">
        <v>60.179501019999996</v>
      </c>
    </row>
    <row r="23" spans="1:4" x14ac:dyDescent="0.25">
      <c r="A23" t="s">
        <v>2988</v>
      </c>
      <c r="B23" t="s">
        <v>3007</v>
      </c>
      <c r="C23" t="s">
        <v>3005</v>
      </c>
      <c r="D23">
        <v>2922.9500000000003</v>
      </c>
    </row>
    <row r="24" spans="1:4" x14ac:dyDescent="0.25">
      <c r="A24" t="s">
        <v>2988</v>
      </c>
      <c r="B24" t="s">
        <v>3008</v>
      </c>
      <c r="C24" t="s">
        <v>2999</v>
      </c>
      <c r="D24">
        <v>23.129643009999992</v>
      </c>
    </row>
    <row r="25" spans="1:4" x14ac:dyDescent="0.25">
      <c r="A25" t="s">
        <v>2988</v>
      </c>
      <c r="B25" t="s">
        <v>3008</v>
      </c>
      <c r="C25" t="s">
        <v>3000</v>
      </c>
      <c r="D25">
        <v>39.319024630000001</v>
      </c>
    </row>
    <row r="26" spans="1:4" x14ac:dyDescent="0.25">
      <c r="A26" t="s">
        <v>2988</v>
      </c>
      <c r="B26" t="s">
        <v>3008</v>
      </c>
      <c r="C26" t="s">
        <v>3001</v>
      </c>
      <c r="D26">
        <v>3.8636725699999999</v>
      </c>
    </row>
    <row r="27" spans="1:4" x14ac:dyDescent="0.25">
      <c r="A27" t="s">
        <v>2988</v>
      </c>
      <c r="B27" t="s">
        <v>3008</v>
      </c>
      <c r="C27" t="s">
        <v>3002</v>
      </c>
      <c r="D27">
        <v>15.176219060000003</v>
      </c>
    </row>
    <row r="28" spans="1:4" x14ac:dyDescent="0.25">
      <c r="A28" t="s">
        <v>2988</v>
      </c>
      <c r="B28" t="s">
        <v>3008</v>
      </c>
      <c r="C28" t="s">
        <v>3003</v>
      </c>
      <c r="D28">
        <v>33.574506890000002</v>
      </c>
    </row>
    <row r="29" spans="1:4" x14ac:dyDescent="0.25">
      <c r="A29" t="s">
        <v>2988</v>
      </c>
      <c r="B29" t="s">
        <v>3009</v>
      </c>
      <c r="C29" t="s">
        <v>2999</v>
      </c>
      <c r="D29">
        <v>4.1904448100000007</v>
      </c>
    </row>
    <row r="30" spans="1:4" x14ac:dyDescent="0.25">
      <c r="A30" t="s">
        <v>2988</v>
      </c>
      <c r="B30" t="s">
        <v>3009</v>
      </c>
      <c r="C30" t="s">
        <v>3001</v>
      </c>
      <c r="D30">
        <v>1.8775900000000002E-2</v>
      </c>
    </row>
    <row r="31" spans="1:4" x14ac:dyDescent="0.25">
      <c r="A31" t="s">
        <v>2988</v>
      </c>
      <c r="B31" t="s">
        <v>3009</v>
      </c>
      <c r="C31" t="s">
        <v>3003</v>
      </c>
      <c r="D31">
        <v>4.773078E-2</v>
      </c>
    </row>
    <row r="32" spans="1:4" x14ac:dyDescent="0.25">
      <c r="A32" t="s">
        <v>2988</v>
      </c>
      <c r="B32" t="s">
        <v>3010</v>
      </c>
      <c r="C32" t="s">
        <v>2999</v>
      </c>
      <c r="D32">
        <v>683.46420081000053</v>
      </c>
    </row>
    <row r="33" spans="1:4" x14ac:dyDescent="0.25">
      <c r="A33" t="s">
        <v>2988</v>
      </c>
      <c r="B33" t="s">
        <v>3010</v>
      </c>
      <c r="C33" t="s">
        <v>3000</v>
      </c>
      <c r="D33">
        <v>433.92020101000003</v>
      </c>
    </row>
    <row r="34" spans="1:4" x14ac:dyDescent="0.25">
      <c r="A34" t="s">
        <v>2988</v>
      </c>
      <c r="B34" t="s">
        <v>3010</v>
      </c>
      <c r="C34" t="s">
        <v>3001</v>
      </c>
      <c r="D34">
        <v>367.37085341000073</v>
      </c>
    </row>
    <row r="35" spans="1:4" x14ac:dyDescent="0.25">
      <c r="A35" t="s">
        <v>2988</v>
      </c>
      <c r="B35" t="s">
        <v>3010</v>
      </c>
      <c r="C35" t="s">
        <v>3005</v>
      </c>
      <c r="D35">
        <v>2.8785981199999999</v>
      </c>
    </row>
    <row r="36" spans="1:4" x14ac:dyDescent="0.25">
      <c r="A36" t="s">
        <v>2988</v>
      </c>
      <c r="B36" t="s">
        <v>3010</v>
      </c>
      <c r="C36" t="s">
        <v>3002</v>
      </c>
      <c r="D36">
        <v>732.26733406000221</v>
      </c>
    </row>
    <row r="37" spans="1:4" x14ac:dyDescent="0.25">
      <c r="A37" t="s">
        <v>2988</v>
      </c>
      <c r="B37" t="s">
        <v>3010</v>
      </c>
      <c r="C37" t="s">
        <v>3003</v>
      </c>
      <c r="D37">
        <v>842.6456884499986</v>
      </c>
    </row>
    <row r="38" spans="1:4" x14ac:dyDescent="0.25">
      <c r="A38" t="s">
        <v>2988</v>
      </c>
      <c r="B38" t="s">
        <v>3010</v>
      </c>
      <c r="C38" t="s">
        <v>3005</v>
      </c>
      <c r="D38">
        <v>19.717857110000001</v>
      </c>
    </row>
    <row r="39" spans="1:4" x14ac:dyDescent="0.25">
      <c r="A39" t="s">
        <v>2988</v>
      </c>
      <c r="B39" t="s">
        <v>3011</v>
      </c>
      <c r="C39" t="s">
        <v>2999</v>
      </c>
      <c r="D39">
        <v>39.44140543999999</v>
      </c>
    </row>
    <row r="40" spans="1:4" x14ac:dyDescent="0.25">
      <c r="A40" t="s">
        <v>2988</v>
      </c>
      <c r="B40" t="s">
        <v>3011</v>
      </c>
      <c r="C40" t="s">
        <v>3000</v>
      </c>
      <c r="D40">
        <v>44.798960790000017</v>
      </c>
    </row>
    <row r="41" spans="1:4" x14ac:dyDescent="0.25">
      <c r="A41" t="s">
        <v>2988</v>
      </c>
      <c r="B41" t="s">
        <v>3011</v>
      </c>
      <c r="C41" t="s">
        <v>3001</v>
      </c>
      <c r="D41">
        <v>12.400797580000003</v>
      </c>
    </row>
    <row r="42" spans="1:4" x14ac:dyDescent="0.25">
      <c r="A42" t="s">
        <v>2988</v>
      </c>
      <c r="B42" t="s">
        <v>3011</v>
      </c>
      <c r="C42" t="s">
        <v>3002</v>
      </c>
      <c r="D42">
        <v>22.451658789999996</v>
      </c>
    </row>
    <row r="43" spans="1:4" x14ac:dyDescent="0.25">
      <c r="A43" t="s">
        <v>2988</v>
      </c>
      <c r="B43" t="s">
        <v>3011</v>
      </c>
      <c r="C43" t="s">
        <v>3003</v>
      </c>
      <c r="D43">
        <v>49.229727400000002</v>
      </c>
    </row>
    <row r="44" spans="1:4" x14ac:dyDescent="0.25">
      <c r="A44" t="s">
        <v>2988</v>
      </c>
      <c r="B44" t="s">
        <v>3012</v>
      </c>
      <c r="C44" t="s">
        <v>2999</v>
      </c>
      <c r="D44">
        <v>19.919701250000006</v>
      </c>
    </row>
    <row r="45" spans="1:4" x14ac:dyDescent="0.25">
      <c r="A45" t="s">
        <v>2988</v>
      </c>
      <c r="B45" t="s">
        <v>3012</v>
      </c>
      <c r="C45" t="s">
        <v>3000</v>
      </c>
      <c r="D45">
        <v>4.8860766700000005</v>
      </c>
    </row>
    <row r="46" spans="1:4" x14ac:dyDescent="0.25">
      <c r="A46" t="s">
        <v>2988</v>
      </c>
      <c r="B46" t="s">
        <v>3012</v>
      </c>
      <c r="C46" t="s">
        <v>3001</v>
      </c>
      <c r="D46">
        <v>7.3995400999999994</v>
      </c>
    </row>
    <row r="47" spans="1:4" x14ac:dyDescent="0.25">
      <c r="A47" t="s">
        <v>2988</v>
      </c>
      <c r="B47" t="s">
        <v>3012</v>
      </c>
      <c r="C47" t="s">
        <v>3002</v>
      </c>
      <c r="D47">
        <v>9.6715912400000015</v>
      </c>
    </row>
    <row r="48" spans="1:4" x14ac:dyDescent="0.25">
      <c r="A48" t="s">
        <v>2988</v>
      </c>
      <c r="B48" t="s">
        <v>3012</v>
      </c>
      <c r="C48" t="s">
        <v>3003</v>
      </c>
      <c r="D48">
        <v>43.829830609999995</v>
      </c>
    </row>
    <row r="49" spans="1:4" x14ac:dyDescent="0.25">
      <c r="A49" t="s">
        <v>2988</v>
      </c>
      <c r="B49" t="s">
        <v>3013</v>
      </c>
      <c r="C49" t="s">
        <v>2999</v>
      </c>
      <c r="D49">
        <v>28.329403970000012</v>
      </c>
    </row>
    <row r="50" spans="1:4" x14ac:dyDescent="0.25">
      <c r="A50" t="s">
        <v>2988</v>
      </c>
      <c r="B50" t="s">
        <v>3013</v>
      </c>
      <c r="C50" t="s">
        <v>3000</v>
      </c>
      <c r="D50">
        <v>18.195262049999993</v>
      </c>
    </row>
    <row r="51" spans="1:4" x14ac:dyDescent="0.25">
      <c r="A51" t="s">
        <v>2988</v>
      </c>
      <c r="B51" t="s">
        <v>3013</v>
      </c>
      <c r="C51" t="s">
        <v>3001</v>
      </c>
      <c r="D51">
        <v>20.716598909999998</v>
      </c>
    </row>
    <row r="52" spans="1:4" x14ac:dyDescent="0.25">
      <c r="A52" t="s">
        <v>2988</v>
      </c>
      <c r="B52" t="s">
        <v>3013</v>
      </c>
      <c r="C52" t="s">
        <v>3002</v>
      </c>
      <c r="D52">
        <v>9.6330107800000011</v>
      </c>
    </row>
    <row r="53" spans="1:4" x14ac:dyDescent="0.25">
      <c r="A53" t="s">
        <v>2988</v>
      </c>
      <c r="B53" t="s">
        <v>3013</v>
      </c>
      <c r="C53" t="s">
        <v>3003</v>
      </c>
      <c r="D53">
        <v>27.47916854</v>
      </c>
    </row>
    <row r="54" spans="1:4" x14ac:dyDescent="0.25">
      <c r="A54" t="s">
        <v>2989</v>
      </c>
      <c r="B54" t="s">
        <v>2998</v>
      </c>
      <c r="C54" t="s">
        <v>2999</v>
      </c>
      <c r="D54">
        <v>1179.3212615300001</v>
      </c>
    </row>
    <row r="55" spans="1:4" x14ac:dyDescent="0.25">
      <c r="A55" t="s">
        <v>2989</v>
      </c>
      <c r="B55" t="s">
        <v>2998</v>
      </c>
      <c r="C55" t="s">
        <v>3000</v>
      </c>
      <c r="D55">
        <v>108.56912672999998</v>
      </c>
    </row>
    <row r="56" spans="1:4" x14ac:dyDescent="0.25">
      <c r="A56" t="s">
        <v>2989</v>
      </c>
      <c r="B56" t="s">
        <v>2998</v>
      </c>
      <c r="C56" t="s">
        <v>3001</v>
      </c>
      <c r="D56">
        <v>1098.6064990299997</v>
      </c>
    </row>
    <row r="57" spans="1:4" x14ac:dyDescent="0.25">
      <c r="A57" t="s">
        <v>2989</v>
      </c>
      <c r="B57" t="s">
        <v>2998</v>
      </c>
      <c r="C57" t="s">
        <v>3002</v>
      </c>
      <c r="D57">
        <v>1028.7339071200008</v>
      </c>
    </row>
    <row r="58" spans="1:4" x14ac:dyDescent="0.25">
      <c r="A58" t="s">
        <v>2989</v>
      </c>
      <c r="B58" t="s">
        <v>2998</v>
      </c>
      <c r="C58" t="s">
        <v>3003</v>
      </c>
      <c r="D58">
        <v>1540.2260641100017</v>
      </c>
    </row>
    <row r="59" spans="1:4" x14ac:dyDescent="0.25">
      <c r="A59" t="s">
        <v>2989</v>
      </c>
      <c r="B59" t="s">
        <v>3004</v>
      </c>
      <c r="C59" t="s">
        <v>2999</v>
      </c>
      <c r="D59">
        <v>2150.419859229999</v>
      </c>
    </row>
    <row r="60" spans="1:4" x14ac:dyDescent="0.25">
      <c r="A60" t="s">
        <v>2989</v>
      </c>
      <c r="B60" t="s">
        <v>3004</v>
      </c>
      <c r="C60" t="s">
        <v>3000</v>
      </c>
      <c r="D60">
        <v>13957.845838779944</v>
      </c>
    </row>
    <row r="61" spans="1:4" x14ac:dyDescent="0.25">
      <c r="A61" t="s">
        <v>2989</v>
      </c>
      <c r="B61" t="s">
        <v>3004</v>
      </c>
      <c r="C61" t="s">
        <v>3001</v>
      </c>
      <c r="D61">
        <v>1358.8052568000026</v>
      </c>
    </row>
    <row r="62" spans="1:4" x14ac:dyDescent="0.25">
      <c r="A62" t="s">
        <v>2989</v>
      </c>
      <c r="B62" t="s">
        <v>3004</v>
      </c>
      <c r="C62" t="s">
        <v>3005</v>
      </c>
      <c r="D62">
        <v>24.345939100000002</v>
      </c>
    </row>
    <row r="63" spans="1:4" x14ac:dyDescent="0.25">
      <c r="A63" t="s">
        <v>2989</v>
      </c>
      <c r="B63" t="s">
        <v>3004</v>
      </c>
      <c r="C63" t="s">
        <v>3002</v>
      </c>
      <c r="D63">
        <v>1054.5144557800008</v>
      </c>
    </row>
    <row r="64" spans="1:4" x14ac:dyDescent="0.25">
      <c r="A64" t="s">
        <v>2989</v>
      </c>
      <c r="B64" t="s">
        <v>3004</v>
      </c>
      <c r="C64" t="s">
        <v>3003</v>
      </c>
      <c r="D64">
        <v>2060.6304105100007</v>
      </c>
    </row>
    <row r="65" spans="1:4" x14ac:dyDescent="0.25">
      <c r="A65" t="s">
        <v>2989</v>
      </c>
      <c r="B65" t="s">
        <v>3006</v>
      </c>
      <c r="C65" t="s">
        <v>2999</v>
      </c>
      <c r="D65">
        <v>4735.9388028299918</v>
      </c>
    </row>
    <row r="66" spans="1:4" x14ac:dyDescent="0.25">
      <c r="A66" t="s">
        <v>2989</v>
      </c>
      <c r="B66" t="s">
        <v>3006</v>
      </c>
      <c r="C66" t="s">
        <v>3000</v>
      </c>
      <c r="D66">
        <v>3613.6429199500044</v>
      </c>
    </row>
    <row r="67" spans="1:4" x14ac:dyDescent="0.25">
      <c r="A67" t="s">
        <v>2989</v>
      </c>
      <c r="B67" t="s">
        <v>3006</v>
      </c>
      <c r="C67" t="s">
        <v>3001</v>
      </c>
      <c r="D67">
        <v>3736.4744672699962</v>
      </c>
    </row>
    <row r="68" spans="1:4" x14ac:dyDescent="0.25">
      <c r="A68" t="s">
        <v>2989</v>
      </c>
      <c r="B68" t="s">
        <v>3006</v>
      </c>
      <c r="C68" t="s">
        <v>3002</v>
      </c>
      <c r="D68">
        <v>5190.6899911700311</v>
      </c>
    </row>
    <row r="69" spans="1:4" x14ac:dyDescent="0.25">
      <c r="A69" t="s">
        <v>2989</v>
      </c>
      <c r="B69" t="s">
        <v>3006</v>
      </c>
      <c r="C69" t="s">
        <v>3003</v>
      </c>
      <c r="D69">
        <v>4201.5595171800005</v>
      </c>
    </row>
    <row r="70" spans="1:4" x14ac:dyDescent="0.25">
      <c r="A70" t="s">
        <v>2989</v>
      </c>
      <c r="B70" t="s">
        <v>3007</v>
      </c>
      <c r="C70" t="s">
        <v>2999</v>
      </c>
      <c r="D70">
        <v>1105.1600295400003</v>
      </c>
    </row>
    <row r="71" spans="1:4" x14ac:dyDescent="0.25">
      <c r="A71" t="s">
        <v>2989</v>
      </c>
      <c r="B71" t="s">
        <v>3007</v>
      </c>
      <c r="C71" t="s">
        <v>3000</v>
      </c>
      <c r="D71">
        <v>433.92441210999999</v>
      </c>
    </row>
    <row r="72" spans="1:4" x14ac:dyDescent="0.25">
      <c r="A72" t="s">
        <v>2989</v>
      </c>
      <c r="B72" t="s">
        <v>3007</v>
      </c>
      <c r="C72" t="s">
        <v>3001</v>
      </c>
      <c r="D72">
        <v>405.06353299000023</v>
      </c>
    </row>
    <row r="73" spans="1:4" x14ac:dyDescent="0.25">
      <c r="A73" t="s">
        <v>2989</v>
      </c>
      <c r="B73" t="s">
        <v>3007</v>
      </c>
      <c r="C73" t="s">
        <v>3005</v>
      </c>
      <c r="D73">
        <v>172.08496731999998</v>
      </c>
    </row>
    <row r="74" spans="1:4" x14ac:dyDescent="0.25">
      <c r="A74" t="s">
        <v>2989</v>
      </c>
      <c r="B74" t="s">
        <v>3007</v>
      </c>
      <c r="C74" t="s">
        <v>3002</v>
      </c>
      <c r="D74">
        <v>354.32414505999998</v>
      </c>
    </row>
    <row r="75" spans="1:4" x14ac:dyDescent="0.25">
      <c r="A75" t="s">
        <v>2989</v>
      </c>
      <c r="B75" t="s">
        <v>3007</v>
      </c>
      <c r="C75" t="s">
        <v>3003</v>
      </c>
      <c r="D75">
        <v>651.80408565000005</v>
      </c>
    </row>
    <row r="76" spans="1:4" x14ac:dyDescent="0.25">
      <c r="A76" t="s">
        <v>2989</v>
      </c>
      <c r="B76" t="s">
        <v>3008</v>
      </c>
      <c r="C76" t="s">
        <v>2999</v>
      </c>
      <c r="D76">
        <v>4520.7406220100011</v>
      </c>
    </row>
    <row r="77" spans="1:4" x14ac:dyDescent="0.25">
      <c r="A77" t="s">
        <v>2989</v>
      </c>
      <c r="B77" t="s">
        <v>3008</v>
      </c>
      <c r="C77" t="s">
        <v>3000</v>
      </c>
      <c r="D77">
        <v>8271.1121795599956</v>
      </c>
    </row>
    <row r="78" spans="1:4" x14ac:dyDescent="0.25">
      <c r="A78" t="s">
        <v>2989</v>
      </c>
      <c r="B78" t="s">
        <v>3008</v>
      </c>
      <c r="C78" t="s">
        <v>3001</v>
      </c>
      <c r="D78">
        <v>2091.7940021299987</v>
      </c>
    </row>
    <row r="79" spans="1:4" x14ac:dyDescent="0.25">
      <c r="A79" t="s">
        <v>2989</v>
      </c>
      <c r="B79" t="s">
        <v>3008</v>
      </c>
      <c r="C79" t="s">
        <v>3005</v>
      </c>
      <c r="D79">
        <v>253.29011082</v>
      </c>
    </row>
    <row r="80" spans="1:4" x14ac:dyDescent="0.25">
      <c r="A80" t="s">
        <v>2989</v>
      </c>
      <c r="B80" t="s">
        <v>3008</v>
      </c>
      <c r="C80" t="s">
        <v>3002</v>
      </c>
      <c r="D80">
        <v>2461.7614945100017</v>
      </c>
    </row>
    <row r="81" spans="1:4" x14ac:dyDescent="0.25">
      <c r="A81" t="s">
        <v>2989</v>
      </c>
      <c r="B81" t="s">
        <v>3008</v>
      </c>
      <c r="C81" t="s">
        <v>3003</v>
      </c>
      <c r="D81">
        <v>3042.7975923399958</v>
      </c>
    </row>
    <row r="82" spans="1:4" x14ac:dyDescent="0.25">
      <c r="A82" t="s">
        <v>2989</v>
      </c>
      <c r="B82" t="s">
        <v>3009</v>
      </c>
      <c r="C82" t="s">
        <v>2999</v>
      </c>
      <c r="D82">
        <v>2227.1567756700006</v>
      </c>
    </row>
    <row r="83" spans="1:4" x14ac:dyDescent="0.25">
      <c r="A83" t="s">
        <v>2989</v>
      </c>
      <c r="B83" t="s">
        <v>3009</v>
      </c>
      <c r="C83" t="s">
        <v>3000</v>
      </c>
      <c r="D83">
        <v>1023.9750457499997</v>
      </c>
    </row>
    <row r="84" spans="1:4" x14ac:dyDescent="0.25">
      <c r="A84" t="s">
        <v>2989</v>
      </c>
      <c r="B84" t="s">
        <v>3009</v>
      </c>
      <c r="C84" t="s">
        <v>3001</v>
      </c>
      <c r="D84">
        <v>1021.3882218499998</v>
      </c>
    </row>
    <row r="85" spans="1:4" x14ac:dyDescent="0.25">
      <c r="A85" t="s">
        <v>2989</v>
      </c>
      <c r="B85" t="s">
        <v>3009</v>
      </c>
      <c r="C85" t="s">
        <v>3005</v>
      </c>
      <c r="D85">
        <v>38.238512639999996</v>
      </c>
    </row>
    <row r="86" spans="1:4" x14ac:dyDescent="0.25">
      <c r="A86" t="s">
        <v>2989</v>
      </c>
      <c r="B86" t="s">
        <v>3009</v>
      </c>
      <c r="C86" t="s">
        <v>3002</v>
      </c>
      <c r="D86">
        <v>668.75817823999989</v>
      </c>
    </row>
    <row r="87" spans="1:4" x14ac:dyDescent="0.25">
      <c r="A87" t="s">
        <v>2989</v>
      </c>
      <c r="B87" t="s">
        <v>3009</v>
      </c>
      <c r="C87" t="s">
        <v>3003</v>
      </c>
      <c r="D87">
        <v>1171.8086801800005</v>
      </c>
    </row>
    <row r="88" spans="1:4" x14ac:dyDescent="0.25">
      <c r="A88" t="s">
        <v>2989</v>
      </c>
      <c r="B88" t="s">
        <v>3010</v>
      </c>
      <c r="C88" t="s">
        <v>2999</v>
      </c>
      <c r="D88">
        <v>101212.91162835021</v>
      </c>
    </row>
    <row r="89" spans="1:4" x14ac:dyDescent="0.25">
      <c r="A89" t="s">
        <v>2989</v>
      </c>
      <c r="B89" t="s">
        <v>3010</v>
      </c>
      <c r="C89" t="s">
        <v>3000</v>
      </c>
      <c r="D89">
        <v>117581.83011422816</v>
      </c>
    </row>
    <row r="90" spans="1:4" x14ac:dyDescent="0.25">
      <c r="A90" t="s">
        <v>2989</v>
      </c>
      <c r="B90" t="s">
        <v>3010</v>
      </c>
      <c r="C90" t="s">
        <v>3001</v>
      </c>
      <c r="D90">
        <v>47631.617655829941</v>
      </c>
    </row>
    <row r="91" spans="1:4" x14ac:dyDescent="0.25">
      <c r="A91" t="s">
        <v>2989</v>
      </c>
      <c r="B91" t="s">
        <v>3010</v>
      </c>
      <c r="C91" t="s">
        <v>3005</v>
      </c>
      <c r="D91">
        <v>1630.4509476399992</v>
      </c>
    </row>
    <row r="92" spans="1:4" x14ac:dyDescent="0.25">
      <c r="A92" t="s">
        <v>2989</v>
      </c>
      <c r="B92" t="s">
        <v>3010</v>
      </c>
      <c r="C92" t="s">
        <v>3002</v>
      </c>
      <c r="D92">
        <v>62451.000723260157</v>
      </c>
    </row>
    <row r="93" spans="1:4" x14ac:dyDescent="0.25">
      <c r="A93" t="s">
        <v>2989</v>
      </c>
      <c r="B93" t="s">
        <v>3010</v>
      </c>
      <c r="C93" t="s">
        <v>3003</v>
      </c>
      <c r="D93">
        <v>86714.185397619207</v>
      </c>
    </row>
    <row r="94" spans="1:4" x14ac:dyDescent="0.25">
      <c r="A94" t="s">
        <v>2989</v>
      </c>
      <c r="B94" t="s">
        <v>3010</v>
      </c>
      <c r="C94" t="s">
        <v>3005</v>
      </c>
      <c r="D94">
        <v>5.3960189199999995</v>
      </c>
    </row>
    <row r="95" spans="1:4" x14ac:dyDescent="0.25">
      <c r="A95" t="s">
        <v>2989</v>
      </c>
      <c r="B95" t="s">
        <v>3011</v>
      </c>
      <c r="C95" t="s">
        <v>2999</v>
      </c>
      <c r="D95">
        <v>6373.107989819996</v>
      </c>
    </row>
    <row r="96" spans="1:4" x14ac:dyDescent="0.25">
      <c r="A96" t="s">
        <v>2989</v>
      </c>
      <c r="B96" t="s">
        <v>3011</v>
      </c>
      <c r="C96" t="s">
        <v>3000</v>
      </c>
      <c r="D96">
        <v>9965.6326243199874</v>
      </c>
    </row>
    <row r="97" spans="1:4" x14ac:dyDescent="0.25">
      <c r="A97" t="s">
        <v>2989</v>
      </c>
      <c r="B97" t="s">
        <v>3011</v>
      </c>
      <c r="C97" t="s">
        <v>3001</v>
      </c>
      <c r="D97">
        <v>2483.848483949997</v>
      </c>
    </row>
    <row r="98" spans="1:4" x14ac:dyDescent="0.25">
      <c r="A98" t="s">
        <v>2989</v>
      </c>
      <c r="B98" t="s">
        <v>3011</v>
      </c>
      <c r="C98" t="s">
        <v>3005</v>
      </c>
      <c r="D98">
        <v>44.628676499999962</v>
      </c>
    </row>
    <row r="99" spans="1:4" x14ac:dyDescent="0.25">
      <c r="A99" t="s">
        <v>2989</v>
      </c>
      <c r="B99" t="s">
        <v>3011</v>
      </c>
      <c r="C99" t="s">
        <v>3002</v>
      </c>
      <c r="D99">
        <v>2546.6691824499994</v>
      </c>
    </row>
    <row r="100" spans="1:4" x14ac:dyDescent="0.25">
      <c r="A100" t="s">
        <v>2989</v>
      </c>
      <c r="B100" t="s">
        <v>3011</v>
      </c>
      <c r="C100" t="s">
        <v>3003</v>
      </c>
      <c r="D100">
        <v>4857.9196796799988</v>
      </c>
    </row>
    <row r="101" spans="1:4" x14ac:dyDescent="0.25">
      <c r="A101" t="s">
        <v>2989</v>
      </c>
      <c r="B101" t="s">
        <v>3012</v>
      </c>
      <c r="C101" t="s">
        <v>2999</v>
      </c>
      <c r="D101">
        <v>1522.7481254300005</v>
      </c>
    </row>
    <row r="102" spans="1:4" x14ac:dyDescent="0.25">
      <c r="A102" t="s">
        <v>2989</v>
      </c>
      <c r="B102" t="s">
        <v>3012</v>
      </c>
      <c r="C102" t="s">
        <v>3000</v>
      </c>
      <c r="D102">
        <v>1328.7042451000002</v>
      </c>
    </row>
    <row r="103" spans="1:4" x14ac:dyDescent="0.25">
      <c r="A103" t="s">
        <v>2989</v>
      </c>
      <c r="B103" t="s">
        <v>3012</v>
      </c>
      <c r="C103" t="s">
        <v>3001</v>
      </c>
      <c r="D103">
        <v>539.74952527999983</v>
      </c>
    </row>
    <row r="104" spans="1:4" x14ac:dyDescent="0.25">
      <c r="A104" t="s">
        <v>2989</v>
      </c>
      <c r="B104" t="s">
        <v>3012</v>
      </c>
      <c r="C104" t="s">
        <v>3002</v>
      </c>
      <c r="D104">
        <v>303.85108694999991</v>
      </c>
    </row>
    <row r="105" spans="1:4" x14ac:dyDescent="0.25">
      <c r="A105" t="s">
        <v>2989</v>
      </c>
      <c r="B105" t="s">
        <v>3012</v>
      </c>
      <c r="C105" t="s">
        <v>3003</v>
      </c>
      <c r="D105">
        <v>1298.3528865399994</v>
      </c>
    </row>
    <row r="106" spans="1:4" x14ac:dyDescent="0.25">
      <c r="A106" t="s">
        <v>2989</v>
      </c>
      <c r="B106" t="s">
        <v>3013</v>
      </c>
      <c r="C106" t="s">
        <v>2999</v>
      </c>
      <c r="D106">
        <v>4777.9011577600068</v>
      </c>
    </row>
    <row r="107" spans="1:4" x14ac:dyDescent="0.25">
      <c r="A107" t="s">
        <v>2989</v>
      </c>
      <c r="B107" t="s">
        <v>3013</v>
      </c>
      <c r="C107" t="s">
        <v>3000</v>
      </c>
      <c r="D107">
        <v>10159.909669750006</v>
      </c>
    </row>
    <row r="108" spans="1:4" x14ac:dyDescent="0.25">
      <c r="A108" t="s">
        <v>2989</v>
      </c>
      <c r="B108" t="s">
        <v>3013</v>
      </c>
      <c r="C108" t="s">
        <v>3001</v>
      </c>
      <c r="D108">
        <v>1405.7223072800016</v>
      </c>
    </row>
    <row r="109" spans="1:4" x14ac:dyDescent="0.25">
      <c r="A109" t="s">
        <v>2989</v>
      </c>
      <c r="B109" t="s">
        <v>3013</v>
      </c>
      <c r="C109" t="s">
        <v>3002</v>
      </c>
      <c r="D109">
        <v>2345.7534894400005</v>
      </c>
    </row>
    <row r="110" spans="1:4" x14ac:dyDescent="0.25">
      <c r="A110" t="s">
        <v>2989</v>
      </c>
      <c r="B110" t="s">
        <v>3013</v>
      </c>
      <c r="C110" t="s">
        <v>3003</v>
      </c>
      <c r="D110">
        <v>3646.3453624999979</v>
      </c>
    </row>
    <row r="111" spans="1:4" x14ac:dyDescent="0.25">
      <c r="A111" t="s">
        <v>2990</v>
      </c>
      <c r="B111" t="s">
        <v>2998</v>
      </c>
      <c r="C111" t="s">
        <v>2999</v>
      </c>
      <c r="D111">
        <v>5385.5221952199854</v>
      </c>
    </row>
    <row r="112" spans="1:4" x14ac:dyDescent="0.25">
      <c r="A112" t="s">
        <v>2990</v>
      </c>
      <c r="B112" t="s">
        <v>2998</v>
      </c>
      <c r="C112" t="s">
        <v>3000</v>
      </c>
      <c r="D112">
        <v>246.6503948699999</v>
      </c>
    </row>
    <row r="113" spans="1:4" x14ac:dyDescent="0.25">
      <c r="A113" t="s">
        <v>2990</v>
      </c>
      <c r="B113" t="s">
        <v>2998</v>
      </c>
      <c r="C113" t="s">
        <v>3001</v>
      </c>
      <c r="D113">
        <v>4525.1078773300032</v>
      </c>
    </row>
    <row r="114" spans="1:4" x14ac:dyDescent="0.25">
      <c r="A114" t="s">
        <v>2990</v>
      </c>
      <c r="B114" t="s">
        <v>2998</v>
      </c>
      <c r="C114" t="s">
        <v>3002</v>
      </c>
      <c r="D114">
        <v>1379.7837654500001</v>
      </c>
    </row>
    <row r="115" spans="1:4" x14ac:dyDescent="0.25">
      <c r="A115" t="s">
        <v>2990</v>
      </c>
      <c r="B115" t="s">
        <v>2998</v>
      </c>
      <c r="C115" t="s">
        <v>3003</v>
      </c>
      <c r="D115">
        <v>4988.9896112699989</v>
      </c>
    </row>
    <row r="116" spans="1:4" x14ac:dyDescent="0.25">
      <c r="A116" t="s">
        <v>2990</v>
      </c>
      <c r="B116" t="s">
        <v>3004</v>
      </c>
      <c r="C116" t="s">
        <v>2999</v>
      </c>
      <c r="D116">
        <v>940.03384621999999</v>
      </c>
    </row>
    <row r="117" spans="1:4" x14ac:dyDescent="0.25">
      <c r="A117" t="s">
        <v>2990</v>
      </c>
      <c r="B117" t="s">
        <v>3004</v>
      </c>
      <c r="C117" t="s">
        <v>3000</v>
      </c>
      <c r="D117">
        <v>682.90364648000025</v>
      </c>
    </row>
    <row r="118" spans="1:4" x14ac:dyDescent="0.25">
      <c r="A118" t="s">
        <v>2990</v>
      </c>
      <c r="B118" t="s">
        <v>3004</v>
      </c>
      <c r="C118" t="s">
        <v>3001</v>
      </c>
      <c r="D118">
        <v>129.58984561</v>
      </c>
    </row>
    <row r="119" spans="1:4" x14ac:dyDescent="0.25">
      <c r="A119" t="s">
        <v>2990</v>
      </c>
      <c r="B119" t="s">
        <v>3004</v>
      </c>
      <c r="C119" t="s">
        <v>3002</v>
      </c>
      <c r="D119">
        <v>340.37367684000009</v>
      </c>
    </row>
    <row r="120" spans="1:4" x14ac:dyDescent="0.25">
      <c r="A120" t="s">
        <v>2990</v>
      </c>
      <c r="B120" t="s">
        <v>3004</v>
      </c>
      <c r="C120" t="s">
        <v>3003</v>
      </c>
      <c r="D120">
        <v>391.29747620000006</v>
      </c>
    </row>
    <row r="121" spans="1:4" x14ac:dyDescent="0.25">
      <c r="A121" t="s">
        <v>2990</v>
      </c>
      <c r="B121" t="s">
        <v>3006</v>
      </c>
      <c r="C121" t="s">
        <v>2999</v>
      </c>
      <c r="D121">
        <v>0.7667549600000001</v>
      </c>
    </row>
    <row r="122" spans="1:4" x14ac:dyDescent="0.25">
      <c r="A122" t="s">
        <v>2990</v>
      </c>
      <c r="B122" t="s">
        <v>3006</v>
      </c>
      <c r="C122" t="s">
        <v>3000</v>
      </c>
      <c r="D122">
        <v>0.35118516000000005</v>
      </c>
    </row>
    <row r="123" spans="1:4" x14ac:dyDescent="0.25">
      <c r="A123" t="s">
        <v>2990</v>
      </c>
      <c r="B123" t="s">
        <v>3006</v>
      </c>
      <c r="C123" t="s">
        <v>3001</v>
      </c>
      <c r="D123">
        <v>2.2021590000000001E-2</v>
      </c>
    </row>
    <row r="124" spans="1:4" x14ac:dyDescent="0.25">
      <c r="A124" t="s">
        <v>2990</v>
      </c>
      <c r="B124" t="s">
        <v>3006</v>
      </c>
      <c r="C124" t="s">
        <v>3003</v>
      </c>
      <c r="D124">
        <v>2.3527592099999999</v>
      </c>
    </row>
    <row r="125" spans="1:4" x14ac:dyDescent="0.25">
      <c r="A125" t="s">
        <v>2990</v>
      </c>
      <c r="B125" t="s">
        <v>3007</v>
      </c>
      <c r="C125" t="s">
        <v>2999</v>
      </c>
      <c r="D125">
        <v>1930.0896950599993</v>
      </c>
    </row>
    <row r="126" spans="1:4" x14ac:dyDescent="0.25">
      <c r="A126" t="s">
        <v>2990</v>
      </c>
      <c r="B126" t="s">
        <v>3007</v>
      </c>
      <c r="C126" t="s">
        <v>3000</v>
      </c>
      <c r="D126">
        <v>1253.4368029799996</v>
      </c>
    </row>
    <row r="127" spans="1:4" x14ac:dyDescent="0.25">
      <c r="A127" t="s">
        <v>2990</v>
      </c>
      <c r="B127" t="s">
        <v>3007</v>
      </c>
      <c r="C127" t="s">
        <v>3001</v>
      </c>
      <c r="D127">
        <v>922.31255717000022</v>
      </c>
    </row>
    <row r="128" spans="1:4" x14ac:dyDescent="0.25">
      <c r="A128" t="s">
        <v>2990</v>
      </c>
      <c r="B128" t="s">
        <v>3007</v>
      </c>
      <c r="C128" t="s">
        <v>3002</v>
      </c>
      <c r="D128">
        <v>489.89463932000007</v>
      </c>
    </row>
    <row r="129" spans="1:4" x14ac:dyDescent="0.25">
      <c r="A129" t="s">
        <v>2990</v>
      </c>
      <c r="B129" t="s">
        <v>3007</v>
      </c>
      <c r="C129" t="s">
        <v>3003</v>
      </c>
      <c r="D129">
        <v>1193.3844845699996</v>
      </c>
    </row>
    <row r="130" spans="1:4" x14ac:dyDescent="0.25">
      <c r="A130" t="s">
        <v>2990</v>
      </c>
      <c r="B130" t="s">
        <v>3007</v>
      </c>
      <c r="C130" t="s">
        <v>3005</v>
      </c>
      <c r="D130">
        <v>1294.1831722800002</v>
      </c>
    </row>
    <row r="131" spans="1:4" x14ac:dyDescent="0.25">
      <c r="A131" t="s">
        <v>2990</v>
      </c>
      <c r="B131" t="s">
        <v>3008</v>
      </c>
      <c r="C131" t="s">
        <v>2999</v>
      </c>
      <c r="D131">
        <v>2867.0530124899969</v>
      </c>
    </row>
    <row r="132" spans="1:4" x14ac:dyDescent="0.25">
      <c r="A132" t="s">
        <v>2990</v>
      </c>
      <c r="B132" t="s">
        <v>3008</v>
      </c>
      <c r="C132" t="s">
        <v>3000</v>
      </c>
      <c r="D132">
        <v>7294.1312937400089</v>
      </c>
    </row>
    <row r="133" spans="1:4" x14ac:dyDescent="0.25">
      <c r="A133" t="s">
        <v>2990</v>
      </c>
      <c r="B133" t="s">
        <v>3008</v>
      </c>
      <c r="C133" t="s">
        <v>3001</v>
      </c>
      <c r="D133">
        <v>1792.2967768799999</v>
      </c>
    </row>
    <row r="134" spans="1:4" x14ac:dyDescent="0.25">
      <c r="A134" t="s">
        <v>2990</v>
      </c>
      <c r="B134" t="s">
        <v>3008</v>
      </c>
      <c r="C134" t="s">
        <v>3005</v>
      </c>
      <c r="D134">
        <v>98.166112200000001</v>
      </c>
    </row>
    <row r="135" spans="1:4" x14ac:dyDescent="0.25">
      <c r="A135" t="s">
        <v>2990</v>
      </c>
      <c r="B135" t="s">
        <v>3008</v>
      </c>
      <c r="C135" t="s">
        <v>3002</v>
      </c>
      <c r="D135">
        <v>1401.9856314199999</v>
      </c>
    </row>
    <row r="136" spans="1:4" x14ac:dyDescent="0.25">
      <c r="A136" t="s">
        <v>2990</v>
      </c>
      <c r="B136" t="s">
        <v>3008</v>
      </c>
      <c r="C136" t="s">
        <v>3003</v>
      </c>
      <c r="D136">
        <v>2350.7792629800006</v>
      </c>
    </row>
    <row r="137" spans="1:4" x14ac:dyDescent="0.25">
      <c r="A137" t="s">
        <v>2990</v>
      </c>
      <c r="B137" t="s">
        <v>3009</v>
      </c>
      <c r="C137" t="s">
        <v>2999</v>
      </c>
      <c r="D137">
        <v>122.13454524000002</v>
      </c>
    </row>
    <row r="138" spans="1:4" x14ac:dyDescent="0.25">
      <c r="A138" t="s">
        <v>2990</v>
      </c>
      <c r="B138" t="s">
        <v>3009</v>
      </c>
      <c r="C138" t="s">
        <v>3000</v>
      </c>
      <c r="D138">
        <v>280.07079424</v>
      </c>
    </row>
    <row r="139" spans="1:4" x14ac:dyDescent="0.25">
      <c r="A139" t="s">
        <v>2990</v>
      </c>
      <c r="B139" t="s">
        <v>3009</v>
      </c>
      <c r="C139" t="s">
        <v>3001</v>
      </c>
      <c r="D139">
        <v>42.084014189999998</v>
      </c>
    </row>
    <row r="140" spans="1:4" x14ac:dyDescent="0.25">
      <c r="A140" t="s">
        <v>2990</v>
      </c>
      <c r="B140" t="s">
        <v>3009</v>
      </c>
      <c r="C140" t="s">
        <v>3002</v>
      </c>
      <c r="D140">
        <v>173.84343013999995</v>
      </c>
    </row>
    <row r="141" spans="1:4" x14ac:dyDescent="0.25">
      <c r="A141" t="s">
        <v>2990</v>
      </c>
      <c r="B141" t="s">
        <v>3009</v>
      </c>
      <c r="C141" t="s">
        <v>3003</v>
      </c>
      <c r="D141">
        <v>116.21986372000001</v>
      </c>
    </row>
    <row r="142" spans="1:4" x14ac:dyDescent="0.25">
      <c r="A142" t="s">
        <v>2990</v>
      </c>
      <c r="B142" t="s">
        <v>3010</v>
      </c>
      <c r="C142" t="s">
        <v>2999</v>
      </c>
      <c r="D142">
        <v>213.92598388000002</v>
      </c>
    </row>
    <row r="143" spans="1:4" x14ac:dyDescent="0.25">
      <c r="A143" t="s">
        <v>2990</v>
      </c>
      <c r="B143" t="s">
        <v>3010</v>
      </c>
      <c r="C143" t="s">
        <v>3000</v>
      </c>
      <c r="D143">
        <v>75.309667699999977</v>
      </c>
    </row>
    <row r="144" spans="1:4" x14ac:dyDescent="0.25">
      <c r="A144" t="s">
        <v>2990</v>
      </c>
      <c r="B144" t="s">
        <v>3010</v>
      </c>
      <c r="C144" t="s">
        <v>3001</v>
      </c>
      <c r="D144">
        <v>88.180608389999975</v>
      </c>
    </row>
    <row r="145" spans="1:4" x14ac:dyDescent="0.25">
      <c r="A145" t="s">
        <v>2990</v>
      </c>
      <c r="B145" t="s">
        <v>3010</v>
      </c>
      <c r="C145" t="s">
        <v>3002</v>
      </c>
      <c r="D145">
        <v>56.42472928000003</v>
      </c>
    </row>
    <row r="146" spans="1:4" x14ac:dyDescent="0.25">
      <c r="A146" t="s">
        <v>2990</v>
      </c>
      <c r="B146" t="s">
        <v>3010</v>
      </c>
      <c r="C146" t="s">
        <v>3003</v>
      </c>
      <c r="D146">
        <v>90.705852649999997</v>
      </c>
    </row>
    <row r="147" spans="1:4" x14ac:dyDescent="0.25">
      <c r="A147" t="s">
        <v>2990</v>
      </c>
      <c r="B147" t="s">
        <v>3011</v>
      </c>
      <c r="C147" t="s">
        <v>2999</v>
      </c>
      <c r="D147">
        <v>3282.1095280999998</v>
      </c>
    </row>
    <row r="148" spans="1:4" x14ac:dyDescent="0.25">
      <c r="A148" t="s">
        <v>2990</v>
      </c>
      <c r="B148" t="s">
        <v>3011</v>
      </c>
      <c r="C148" t="s">
        <v>3000</v>
      </c>
      <c r="D148">
        <v>4544.7362565999983</v>
      </c>
    </row>
    <row r="149" spans="1:4" x14ac:dyDescent="0.25">
      <c r="A149" t="s">
        <v>2990</v>
      </c>
      <c r="B149" t="s">
        <v>3011</v>
      </c>
      <c r="C149" t="s">
        <v>3001</v>
      </c>
      <c r="D149">
        <v>1339.0672176799985</v>
      </c>
    </row>
    <row r="150" spans="1:4" x14ac:dyDescent="0.25">
      <c r="A150" t="s">
        <v>2990</v>
      </c>
      <c r="B150" t="s">
        <v>3011</v>
      </c>
      <c r="C150" t="s">
        <v>3005</v>
      </c>
      <c r="D150">
        <v>0.42277814000000002</v>
      </c>
    </row>
    <row r="151" spans="1:4" x14ac:dyDescent="0.25">
      <c r="A151" t="s">
        <v>2990</v>
      </c>
      <c r="B151" t="s">
        <v>3011</v>
      </c>
      <c r="C151" t="s">
        <v>3002</v>
      </c>
      <c r="D151">
        <v>1177.479404669999</v>
      </c>
    </row>
    <row r="152" spans="1:4" x14ac:dyDescent="0.25">
      <c r="A152" t="s">
        <v>2990</v>
      </c>
      <c r="B152" t="s">
        <v>3011</v>
      </c>
      <c r="C152" t="s">
        <v>3003</v>
      </c>
      <c r="D152">
        <v>2506.5143304899989</v>
      </c>
    </row>
    <row r="153" spans="1:4" x14ac:dyDescent="0.25">
      <c r="A153" t="s">
        <v>2990</v>
      </c>
      <c r="B153" t="s">
        <v>3011</v>
      </c>
      <c r="C153" t="s">
        <v>3005</v>
      </c>
      <c r="D153">
        <v>13.155193720000002</v>
      </c>
    </row>
    <row r="154" spans="1:4" x14ac:dyDescent="0.25">
      <c r="A154" t="s">
        <v>2990</v>
      </c>
      <c r="B154" t="s">
        <v>3012</v>
      </c>
      <c r="C154" t="s">
        <v>2999</v>
      </c>
      <c r="D154">
        <v>620.67011107999997</v>
      </c>
    </row>
    <row r="155" spans="1:4" x14ac:dyDescent="0.25">
      <c r="A155" t="s">
        <v>2990</v>
      </c>
      <c r="B155" t="s">
        <v>3012</v>
      </c>
      <c r="C155" t="s">
        <v>3000</v>
      </c>
      <c r="D155">
        <v>1213.7799142399997</v>
      </c>
    </row>
    <row r="156" spans="1:4" x14ac:dyDescent="0.25">
      <c r="A156" t="s">
        <v>2990</v>
      </c>
      <c r="B156" t="s">
        <v>3012</v>
      </c>
      <c r="C156" t="s">
        <v>3001</v>
      </c>
      <c r="D156">
        <v>144.6527383400001</v>
      </c>
    </row>
    <row r="157" spans="1:4" x14ac:dyDescent="0.25">
      <c r="A157" t="s">
        <v>2990</v>
      </c>
      <c r="B157" t="s">
        <v>3012</v>
      </c>
      <c r="C157" t="s">
        <v>3002</v>
      </c>
      <c r="D157">
        <v>316.97916506000007</v>
      </c>
    </row>
    <row r="158" spans="1:4" x14ac:dyDescent="0.25">
      <c r="A158" t="s">
        <v>2990</v>
      </c>
      <c r="B158" t="s">
        <v>3012</v>
      </c>
      <c r="C158" t="s">
        <v>3003</v>
      </c>
      <c r="D158">
        <v>436.33282985000011</v>
      </c>
    </row>
    <row r="159" spans="1:4" x14ac:dyDescent="0.25">
      <c r="A159" t="s">
        <v>2990</v>
      </c>
      <c r="B159" t="s">
        <v>3013</v>
      </c>
      <c r="C159" t="s">
        <v>2999</v>
      </c>
      <c r="D159">
        <v>17.48804861</v>
      </c>
    </row>
    <row r="160" spans="1:4" x14ac:dyDescent="0.25">
      <c r="A160" t="s">
        <v>2990</v>
      </c>
      <c r="B160" t="s">
        <v>3013</v>
      </c>
      <c r="C160" t="s">
        <v>3000</v>
      </c>
      <c r="D160">
        <v>9.6098275099999988</v>
      </c>
    </row>
    <row r="161" spans="1:4" x14ac:dyDescent="0.25">
      <c r="A161" t="s">
        <v>2990</v>
      </c>
      <c r="B161" t="s">
        <v>3013</v>
      </c>
      <c r="C161" t="s">
        <v>3001</v>
      </c>
      <c r="D161">
        <v>37.454522580000003</v>
      </c>
    </row>
    <row r="162" spans="1:4" x14ac:dyDescent="0.25">
      <c r="A162" t="s">
        <v>2991</v>
      </c>
      <c r="B162" t="s">
        <v>2998</v>
      </c>
      <c r="C162" t="s">
        <v>2999</v>
      </c>
      <c r="D162">
        <v>15988.289975129946</v>
      </c>
    </row>
    <row r="163" spans="1:4" x14ac:dyDescent="0.25">
      <c r="A163" t="s">
        <v>2991</v>
      </c>
      <c r="B163" t="s">
        <v>2998</v>
      </c>
      <c r="C163" t="s">
        <v>3000</v>
      </c>
      <c r="D163">
        <v>922.65554012000041</v>
      </c>
    </row>
    <row r="164" spans="1:4" x14ac:dyDescent="0.25">
      <c r="A164" t="s">
        <v>2991</v>
      </c>
      <c r="B164" t="s">
        <v>2998</v>
      </c>
      <c r="C164" t="s">
        <v>3001</v>
      </c>
      <c r="D164">
        <v>13870.45156016</v>
      </c>
    </row>
    <row r="165" spans="1:4" x14ac:dyDescent="0.25">
      <c r="A165" t="s">
        <v>2991</v>
      </c>
      <c r="B165" t="s">
        <v>2998</v>
      </c>
      <c r="C165" t="s">
        <v>3002</v>
      </c>
      <c r="D165">
        <v>9584.1363690800063</v>
      </c>
    </row>
    <row r="166" spans="1:4" x14ac:dyDescent="0.25">
      <c r="A166" t="s">
        <v>2991</v>
      </c>
      <c r="B166" t="s">
        <v>2998</v>
      </c>
      <c r="C166" t="s">
        <v>3003</v>
      </c>
      <c r="D166">
        <v>13608.39783219001</v>
      </c>
    </row>
    <row r="167" spans="1:4" x14ac:dyDescent="0.25">
      <c r="A167" t="s">
        <v>2991</v>
      </c>
      <c r="B167" t="s">
        <v>2998</v>
      </c>
      <c r="C167" t="s">
        <v>3005</v>
      </c>
      <c r="D167">
        <v>31.614484580000003</v>
      </c>
    </row>
    <row r="168" spans="1:4" x14ac:dyDescent="0.25">
      <c r="A168" t="s">
        <v>2991</v>
      </c>
      <c r="B168" t="s">
        <v>3004</v>
      </c>
      <c r="C168" t="s">
        <v>2999</v>
      </c>
      <c r="D168">
        <v>1515.5995088900002</v>
      </c>
    </row>
    <row r="169" spans="1:4" x14ac:dyDescent="0.25">
      <c r="A169" t="s">
        <v>2991</v>
      </c>
      <c r="B169" t="s">
        <v>3004</v>
      </c>
      <c r="C169" t="s">
        <v>3000</v>
      </c>
      <c r="D169">
        <v>4557.3935714799936</v>
      </c>
    </row>
    <row r="170" spans="1:4" x14ac:dyDescent="0.25">
      <c r="A170" t="s">
        <v>2991</v>
      </c>
      <c r="B170" t="s">
        <v>3004</v>
      </c>
      <c r="C170" t="s">
        <v>3001</v>
      </c>
      <c r="D170">
        <v>1642.4923905100013</v>
      </c>
    </row>
    <row r="171" spans="1:4" x14ac:dyDescent="0.25">
      <c r="A171" t="s">
        <v>2991</v>
      </c>
      <c r="B171" t="s">
        <v>3004</v>
      </c>
      <c r="C171" t="s">
        <v>3002</v>
      </c>
      <c r="D171">
        <v>1116.4474487200007</v>
      </c>
    </row>
    <row r="172" spans="1:4" x14ac:dyDescent="0.25">
      <c r="A172" t="s">
        <v>2991</v>
      </c>
      <c r="B172" t="s">
        <v>3004</v>
      </c>
      <c r="C172" t="s">
        <v>3003</v>
      </c>
      <c r="D172">
        <v>1317.9906817499991</v>
      </c>
    </row>
    <row r="173" spans="1:4" x14ac:dyDescent="0.25">
      <c r="A173" t="s">
        <v>2991</v>
      </c>
      <c r="B173" t="s">
        <v>3006</v>
      </c>
      <c r="C173" t="s">
        <v>2999</v>
      </c>
      <c r="D173">
        <v>7477.8874817000278</v>
      </c>
    </row>
    <row r="174" spans="1:4" x14ac:dyDescent="0.25">
      <c r="A174" t="s">
        <v>2991</v>
      </c>
      <c r="B174" t="s">
        <v>3006</v>
      </c>
      <c r="C174" t="s">
        <v>3000</v>
      </c>
      <c r="D174">
        <v>6459.4608869600124</v>
      </c>
    </row>
    <row r="175" spans="1:4" x14ac:dyDescent="0.25">
      <c r="A175" t="s">
        <v>2991</v>
      </c>
      <c r="B175" t="s">
        <v>3006</v>
      </c>
      <c r="C175" t="s">
        <v>3001</v>
      </c>
      <c r="D175">
        <v>6338.082417090025</v>
      </c>
    </row>
    <row r="176" spans="1:4" x14ac:dyDescent="0.25">
      <c r="A176" t="s">
        <v>2991</v>
      </c>
      <c r="B176" t="s">
        <v>3006</v>
      </c>
      <c r="C176" t="s">
        <v>3002</v>
      </c>
      <c r="D176">
        <v>6399.4825482199858</v>
      </c>
    </row>
    <row r="177" spans="1:4" x14ac:dyDescent="0.25">
      <c r="A177" t="s">
        <v>2991</v>
      </c>
      <c r="B177" t="s">
        <v>3006</v>
      </c>
      <c r="C177" t="s">
        <v>3003</v>
      </c>
      <c r="D177">
        <v>6771.7810174700062</v>
      </c>
    </row>
    <row r="178" spans="1:4" x14ac:dyDescent="0.25">
      <c r="A178" t="s">
        <v>2991</v>
      </c>
      <c r="B178" t="s">
        <v>3006</v>
      </c>
      <c r="C178" t="s">
        <v>3005</v>
      </c>
      <c r="D178">
        <v>11.21362892</v>
      </c>
    </row>
    <row r="179" spans="1:4" x14ac:dyDescent="0.25">
      <c r="A179" t="s">
        <v>2991</v>
      </c>
      <c r="B179" t="s">
        <v>3007</v>
      </c>
      <c r="C179" t="s">
        <v>2999</v>
      </c>
      <c r="D179">
        <v>6510.0527977499978</v>
      </c>
    </row>
    <row r="180" spans="1:4" x14ac:dyDescent="0.25">
      <c r="A180" t="s">
        <v>2991</v>
      </c>
      <c r="B180" t="s">
        <v>3007</v>
      </c>
      <c r="C180" t="s">
        <v>3000</v>
      </c>
      <c r="D180">
        <v>3113.9455501699967</v>
      </c>
    </row>
    <row r="181" spans="1:4" x14ac:dyDescent="0.25">
      <c r="A181" t="s">
        <v>2991</v>
      </c>
      <c r="B181" t="s">
        <v>3007</v>
      </c>
      <c r="C181" t="s">
        <v>3001</v>
      </c>
      <c r="D181">
        <v>1027.9968818900002</v>
      </c>
    </row>
    <row r="182" spans="1:4" x14ac:dyDescent="0.25">
      <c r="A182" t="s">
        <v>2991</v>
      </c>
      <c r="B182" t="s">
        <v>3007</v>
      </c>
      <c r="C182" t="s">
        <v>3005</v>
      </c>
      <c r="D182">
        <v>233.541</v>
      </c>
    </row>
    <row r="183" spans="1:4" x14ac:dyDescent="0.25">
      <c r="A183" t="s">
        <v>2991</v>
      </c>
      <c r="B183" t="s">
        <v>3007</v>
      </c>
      <c r="C183" t="s">
        <v>3002</v>
      </c>
      <c r="D183">
        <v>961.12098371000047</v>
      </c>
    </row>
    <row r="184" spans="1:4" x14ac:dyDescent="0.25">
      <c r="A184" t="s">
        <v>2991</v>
      </c>
      <c r="B184" t="s">
        <v>3007</v>
      </c>
      <c r="C184" t="s">
        <v>3003</v>
      </c>
      <c r="D184">
        <v>4140.6504514800035</v>
      </c>
    </row>
    <row r="185" spans="1:4" x14ac:dyDescent="0.25">
      <c r="A185" t="s">
        <v>2991</v>
      </c>
      <c r="B185" t="s">
        <v>3007</v>
      </c>
      <c r="C185" t="s">
        <v>3005</v>
      </c>
      <c r="D185">
        <v>3977.3542969900009</v>
      </c>
    </row>
    <row r="186" spans="1:4" x14ac:dyDescent="0.25">
      <c r="A186" t="s">
        <v>2991</v>
      </c>
      <c r="B186" t="s">
        <v>3008</v>
      </c>
      <c r="C186" t="s">
        <v>2999</v>
      </c>
      <c r="D186">
        <v>12830.449078209993</v>
      </c>
    </row>
    <row r="187" spans="1:4" x14ac:dyDescent="0.25">
      <c r="A187" t="s">
        <v>2991</v>
      </c>
      <c r="B187" t="s">
        <v>3008</v>
      </c>
      <c r="C187" t="s">
        <v>3000</v>
      </c>
      <c r="D187">
        <v>39005.43844656997</v>
      </c>
    </row>
    <row r="188" spans="1:4" x14ac:dyDescent="0.25">
      <c r="A188" t="s">
        <v>2991</v>
      </c>
      <c r="B188" t="s">
        <v>3008</v>
      </c>
      <c r="C188" t="s">
        <v>3001</v>
      </c>
      <c r="D188">
        <v>7964.3821324800028</v>
      </c>
    </row>
    <row r="189" spans="1:4" x14ac:dyDescent="0.25">
      <c r="A189" t="s">
        <v>2991</v>
      </c>
      <c r="B189" t="s">
        <v>3008</v>
      </c>
      <c r="C189" t="s">
        <v>3002</v>
      </c>
      <c r="D189">
        <v>7636.8002265899868</v>
      </c>
    </row>
    <row r="190" spans="1:4" x14ac:dyDescent="0.25">
      <c r="A190" t="s">
        <v>2991</v>
      </c>
      <c r="B190" t="s">
        <v>3008</v>
      </c>
      <c r="C190" t="s">
        <v>3003</v>
      </c>
      <c r="D190">
        <v>8650.3300775400112</v>
      </c>
    </row>
    <row r="191" spans="1:4" x14ac:dyDescent="0.25">
      <c r="A191" t="s">
        <v>2991</v>
      </c>
      <c r="B191" t="s">
        <v>3008</v>
      </c>
      <c r="C191" t="s">
        <v>3005</v>
      </c>
      <c r="D191">
        <v>27049.921784839986</v>
      </c>
    </row>
    <row r="192" spans="1:4" x14ac:dyDescent="0.25">
      <c r="A192" t="s">
        <v>2991</v>
      </c>
      <c r="B192" t="s">
        <v>3009</v>
      </c>
      <c r="C192" t="s">
        <v>2999</v>
      </c>
      <c r="D192">
        <v>1574.7625025499999</v>
      </c>
    </row>
    <row r="193" spans="1:4" x14ac:dyDescent="0.25">
      <c r="A193" t="s">
        <v>2991</v>
      </c>
      <c r="B193" t="s">
        <v>3009</v>
      </c>
      <c r="C193" t="s">
        <v>3000</v>
      </c>
      <c r="D193">
        <v>2414.8052382800015</v>
      </c>
    </row>
    <row r="194" spans="1:4" x14ac:dyDescent="0.25">
      <c r="A194" t="s">
        <v>2991</v>
      </c>
      <c r="B194" t="s">
        <v>3009</v>
      </c>
      <c r="C194" t="s">
        <v>3001</v>
      </c>
      <c r="D194">
        <v>503.95804043999982</v>
      </c>
    </row>
    <row r="195" spans="1:4" x14ac:dyDescent="0.25">
      <c r="A195" t="s">
        <v>2991</v>
      </c>
      <c r="B195" t="s">
        <v>3009</v>
      </c>
      <c r="C195" t="s">
        <v>3002</v>
      </c>
      <c r="D195">
        <v>1607.1092906699994</v>
      </c>
    </row>
    <row r="196" spans="1:4" x14ac:dyDescent="0.25">
      <c r="A196" t="s">
        <v>2991</v>
      </c>
      <c r="B196" t="s">
        <v>3009</v>
      </c>
      <c r="C196" t="s">
        <v>3003</v>
      </c>
      <c r="D196">
        <v>2413.6809121899987</v>
      </c>
    </row>
    <row r="197" spans="1:4" x14ac:dyDescent="0.25">
      <c r="A197" t="s">
        <v>2991</v>
      </c>
      <c r="B197" t="s">
        <v>3009</v>
      </c>
      <c r="C197" t="s">
        <v>3005</v>
      </c>
      <c r="D197">
        <v>311.18625932000003</v>
      </c>
    </row>
    <row r="198" spans="1:4" x14ac:dyDescent="0.25">
      <c r="A198" t="s">
        <v>2991</v>
      </c>
      <c r="B198" t="s">
        <v>3010</v>
      </c>
      <c r="C198" t="s">
        <v>2999</v>
      </c>
      <c r="D198">
        <v>122213.65100981147</v>
      </c>
    </row>
    <row r="199" spans="1:4" x14ac:dyDescent="0.25">
      <c r="A199" t="s">
        <v>2991</v>
      </c>
      <c r="B199" t="s">
        <v>3010</v>
      </c>
      <c r="C199" t="s">
        <v>3000</v>
      </c>
      <c r="D199">
        <v>187996.07147101141</v>
      </c>
    </row>
    <row r="200" spans="1:4" x14ac:dyDescent="0.25">
      <c r="A200" t="s">
        <v>2991</v>
      </c>
      <c r="B200" t="s">
        <v>3010</v>
      </c>
      <c r="C200" t="s">
        <v>3001</v>
      </c>
      <c r="D200">
        <v>56829.390602049592</v>
      </c>
    </row>
    <row r="201" spans="1:4" x14ac:dyDescent="0.25">
      <c r="A201" t="s">
        <v>2991</v>
      </c>
      <c r="B201" t="s">
        <v>3010</v>
      </c>
      <c r="C201" t="s">
        <v>3005</v>
      </c>
      <c r="D201">
        <v>9.2108509499999993</v>
      </c>
    </row>
    <row r="202" spans="1:4" x14ac:dyDescent="0.25">
      <c r="A202" t="s">
        <v>2991</v>
      </c>
      <c r="B202" t="s">
        <v>3010</v>
      </c>
      <c r="C202" t="s">
        <v>3002</v>
      </c>
      <c r="D202">
        <v>57757.919991649258</v>
      </c>
    </row>
    <row r="203" spans="1:4" x14ac:dyDescent="0.25">
      <c r="A203" t="s">
        <v>2991</v>
      </c>
      <c r="B203" t="s">
        <v>3010</v>
      </c>
      <c r="C203" t="s">
        <v>3003</v>
      </c>
      <c r="D203">
        <v>90422.015501100512</v>
      </c>
    </row>
    <row r="204" spans="1:4" x14ac:dyDescent="0.25">
      <c r="A204" t="s">
        <v>2991</v>
      </c>
      <c r="B204" t="s">
        <v>3010</v>
      </c>
      <c r="C204" t="s">
        <v>3005</v>
      </c>
      <c r="D204">
        <v>6571.559148760005</v>
      </c>
    </row>
    <row r="205" spans="1:4" x14ac:dyDescent="0.25">
      <c r="A205" t="s">
        <v>2991</v>
      </c>
      <c r="B205" t="s">
        <v>3011</v>
      </c>
      <c r="C205" t="s">
        <v>2999</v>
      </c>
      <c r="D205">
        <v>27615.325350420211</v>
      </c>
    </row>
    <row r="206" spans="1:4" x14ac:dyDescent="0.25">
      <c r="A206" t="s">
        <v>2991</v>
      </c>
      <c r="B206" t="s">
        <v>3011</v>
      </c>
      <c r="C206" t="s">
        <v>3000</v>
      </c>
      <c r="D206">
        <v>51426.677822489975</v>
      </c>
    </row>
    <row r="207" spans="1:4" x14ac:dyDescent="0.25">
      <c r="A207" t="s">
        <v>2991</v>
      </c>
      <c r="B207" t="s">
        <v>3011</v>
      </c>
      <c r="C207" t="s">
        <v>3001</v>
      </c>
      <c r="D207">
        <v>8660.137078080008</v>
      </c>
    </row>
    <row r="208" spans="1:4" x14ac:dyDescent="0.25">
      <c r="A208" t="s">
        <v>2991</v>
      </c>
      <c r="B208" t="s">
        <v>3011</v>
      </c>
      <c r="C208" t="s">
        <v>3005</v>
      </c>
      <c r="D208">
        <v>127.92147864</v>
      </c>
    </row>
    <row r="209" spans="1:4" x14ac:dyDescent="0.25">
      <c r="A209" t="s">
        <v>2991</v>
      </c>
      <c r="B209" t="s">
        <v>3011</v>
      </c>
      <c r="C209" t="s">
        <v>3002</v>
      </c>
      <c r="D209">
        <v>8673.3103431300169</v>
      </c>
    </row>
    <row r="210" spans="1:4" x14ac:dyDescent="0.25">
      <c r="A210" t="s">
        <v>2991</v>
      </c>
      <c r="B210" t="s">
        <v>3011</v>
      </c>
      <c r="C210" t="s">
        <v>3003</v>
      </c>
      <c r="D210">
        <v>15785.749230069963</v>
      </c>
    </row>
    <row r="211" spans="1:4" x14ac:dyDescent="0.25">
      <c r="A211" t="s">
        <v>2991</v>
      </c>
      <c r="B211" t="s">
        <v>3011</v>
      </c>
      <c r="C211" t="s">
        <v>3005</v>
      </c>
      <c r="D211">
        <v>28347.089121179975</v>
      </c>
    </row>
    <row r="212" spans="1:4" x14ac:dyDescent="0.25">
      <c r="A212" t="s">
        <v>2991</v>
      </c>
      <c r="B212" t="s">
        <v>3012</v>
      </c>
      <c r="C212" t="s">
        <v>2999</v>
      </c>
      <c r="D212">
        <v>925.64684907000014</v>
      </c>
    </row>
    <row r="213" spans="1:4" x14ac:dyDescent="0.25">
      <c r="A213" t="s">
        <v>2991</v>
      </c>
      <c r="B213" t="s">
        <v>3012</v>
      </c>
      <c r="C213" t="s">
        <v>3000</v>
      </c>
      <c r="D213">
        <v>2829.9633259600023</v>
      </c>
    </row>
    <row r="214" spans="1:4" x14ac:dyDescent="0.25">
      <c r="A214" t="s">
        <v>2991</v>
      </c>
      <c r="B214" t="s">
        <v>3012</v>
      </c>
      <c r="C214" t="s">
        <v>3001</v>
      </c>
      <c r="D214">
        <v>197.11619225000004</v>
      </c>
    </row>
    <row r="215" spans="1:4" x14ac:dyDescent="0.25">
      <c r="A215" t="s">
        <v>2991</v>
      </c>
      <c r="B215" t="s">
        <v>3012</v>
      </c>
      <c r="C215" t="s">
        <v>3005</v>
      </c>
      <c r="D215">
        <v>120.05872866</v>
      </c>
    </row>
    <row r="216" spans="1:4" x14ac:dyDescent="0.25">
      <c r="A216" t="s">
        <v>2991</v>
      </c>
      <c r="B216" t="s">
        <v>3012</v>
      </c>
      <c r="C216" t="s">
        <v>3002</v>
      </c>
      <c r="D216">
        <v>275.64550138999988</v>
      </c>
    </row>
    <row r="217" spans="1:4" x14ac:dyDescent="0.25">
      <c r="A217" t="s">
        <v>2991</v>
      </c>
      <c r="B217" t="s">
        <v>3012</v>
      </c>
      <c r="C217" t="s">
        <v>3003</v>
      </c>
      <c r="D217">
        <v>470.65144014000003</v>
      </c>
    </row>
    <row r="218" spans="1:4" x14ac:dyDescent="0.25">
      <c r="A218" t="s">
        <v>2991</v>
      </c>
      <c r="B218" t="s">
        <v>3013</v>
      </c>
      <c r="C218" t="s">
        <v>2999</v>
      </c>
      <c r="D218">
        <v>859.38351177000015</v>
      </c>
    </row>
    <row r="219" spans="1:4" x14ac:dyDescent="0.25">
      <c r="A219" t="s">
        <v>2991</v>
      </c>
      <c r="B219" t="s">
        <v>3013</v>
      </c>
      <c r="C219" t="s">
        <v>3000</v>
      </c>
      <c r="D219">
        <v>301.28671554000005</v>
      </c>
    </row>
    <row r="220" spans="1:4" x14ac:dyDescent="0.25">
      <c r="A220" t="s">
        <v>2991</v>
      </c>
      <c r="B220" t="s">
        <v>3013</v>
      </c>
      <c r="C220" t="s">
        <v>3001</v>
      </c>
      <c r="D220">
        <v>379.61071980000014</v>
      </c>
    </row>
    <row r="221" spans="1:4" x14ac:dyDescent="0.25">
      <c r="A221" t="s">
        <v>2991</v>
      </c>
      <c r="B221" t="s">
        <v>3013</v>
      </c>
      <c r="C221" t="s">
        <v>3002</v>
      </c>
      <c r="D221">
        <v>258.26273415000003</v>
      </c>
    </row>
    <row r="222" spans="1:4" x14ac:dyDescent="0.25">
      <c r="A222" t="s">
        <v>2991</v>
      </c>
      <c r="B222" t="s">
        <v>3013</v>
      </c>
      <c r="C222" t="s">
        <v>3003</v>
      </c>
      <c r="D222">
        <v>447.49509066999974</v>
      </c>
    </row>
    <row r="223" spans="1:4" x14ac:dyDescent="0.25">
      <c r="A223" t="s">
        <v>2992</v>
      </c>
      <c r="B223" t="s">
        <v>2998</v>
      </c>
      <c r="C223" t="s">
        <v>2999</v>
      </c>
      <c r="D223">
        <v>39.915229259999983</v>
      </c>
    </row>
    <row r="224" spans="1:4" x14ac:dyDescent="0.25">
      <c r="A224" t="s">
        <v>2992</v>
      </c>
      <c r="B224" t="s">
        <v>2998</v>
      </c>
      <c r="C224" t="s">
        <v>3000</v>
      </c>
      <c r="D224">
        <v>3.72333874</v>
      </c>
    </row>
    <row r="225" spans="1:4" x14ac:dyDescent="0.25">
      <c r="A225" t="s">
        <v>2992</v>
      </c>
      <c r="B225" t="s">
        <v>2998</v>
      </c>
      <c r="C225" t="s">
        <v>3001</v>
      </c>
      <c r="D225">
        <v>54.740228379999998</v>
      </c>
    </row>
    <row r="226" spans="1:4" x14ac:dyDescent="0.25">
      <c r="A226" t="s">
        <v>2992</v>
      </c>
      <c r="B226" t="s">
        <v>2998</v>
      </c>
      <c r="C226" t="s">
        <v>3002</v>
      </c>
      <c r="D226">
        <v>8.7189255400000008</v>
      </c>
    </row>
    <row r="227" spans="1:4" x14ac:dyDescent="0.25">
      <c r="A227" t="s">
        <v>2992</v>
      </c>
      <c r="B227" t="s">
        <v>2998</v>
      </c>
      <c r="C227" t="s">
        <v>3003</v>
      </c>
      <c r="D227">
        <v>39.424243410000003</v>
      </c>
    </row>
    <row r="228" spans="1:4" x14ac:dyDescent="0.25">
      <c r="A228" t="s">
        <v>2992</v>
      </c>
      <c r="B228" t="s">
        <v>3004</v>
      </c>
      <c r="C228" t="s">
        <v>2999</v>
      </c>
      <c r="D228">
        <v>220.61398469999997</v>
      </c>
    </row>
    <row r="229" spans="1:4" x14ac:dyDescent="0.25">
      <c r="A229" t="s">
        <v>2992</v>
      </c>
      <c r="B229" t="s">
        <v>3004</v>
      </c>
      <c r="C229" t="s">
        <v>3000</v>
      </c>
      <c r="D229">
        <v>100.03768930000001</v>
      </c>
    </row>
    <row r="230" spans="1:4" x14ac:dyDescent="0.25">
      <c r="A230" t="s">
        <v>2992</v>
      </c>
      <c r="B230" t="s">
        <v>3004</v>
      </c>
      <c r="C230" t="s">
        <v>3001</v>
      </c>
      <c r="D230">
        <v>122.07285406000001</v>
      </c>
    </row>
    <row r="231" spans="1:4" x14ac:dyDescent="0.25">
      <c r="A231" t="s">
        <v>2992</v>
      </c>
      <c r="B231" t="s">
        <v>3004</v>
      </c>
      <c r="C231" t="s">
        <v>3002</v>
      </c>
      <c r="D231">
        <v>268.41081208000008</v>
      </c>
    </row>
    <row r="232" spans="1:4" x14ac:dyDescent="0.25">
      <c r="A232" t="s">
        <v>2992</v>
      </c>
      <c r="B232" t="s">
        <v>3004</v>
      </c>
      <c r="C232" t="s">
        <v>3003</v>
      </c>
      <c r="D232">
        <v>166.47348708999999</v>
      </c>
    </row>
    <row r="233" spans="1:4" x14ac:dyDescent="0.25">
      <c r="A233" t="s">
        <v>2992</v>
      </c>
      <c r="B233" t="s">
        <v>3006</v>
      </c>
      <c r="C233" t="s">
        <v>2999</v>
      </c>
      <c r="D233">
        <v>0.31904113000000006</v>
      </c>
    </row>
    <row r="234" spans="1:4" x14ac:dyDescent="0.25">
      <c r="A234" t="s">
        <v>2992</v>
      </c>
      <c r="B234" t="s">
        <v>3006</v>
      </c>
      <c r="C234" t="s">
        <v>3000</v>
      </c>
      <c r="D234">
        <v>0.24381658</v>
      </c>
    </row>
    <row r="235" spans="1:4" x14ac:dyDescent="0.25">
      <c r="A235" t="s">
        <v>2992</v>
      </c>
      <c r="B235" t="s">
        <v>3006</v>
      </c>
      <c r="C235" t="s">
        <v>3001</v>
      </c>
      <c r="D235">
        <v>0.57192018000000011</v>
      </c>
    </row>
    <row r="236" spans="1:4" x14ac:dyDescent="0.25">
      <c r="A236" t="s">
        <v>2992</v>
      </c>
      <c r="B236" t="s">
        <v>3006</v>
      </c>
      <c r="C236" t="s">
        <v>3002</v>
      </c>
      <c r="D236">
        <v>0.81247128999999996</v>
      </c>
    </row>
    <row r="237" spans="1:4" x14ac:dyDescent="0.25">
      <c r="A237" t="s">
        <v>2992</v>
      </c>
      <c r="B237" t="s">
        <v>3006</v>
      </c>
      <c r="C237" t="s">
        <v>3003</v>
      </c>
      <c r="D237">
        <v>0.52143472999999996</v>
      </c>
    </row>
    <row r="238" spans="1:4" x14ac:dyDescent="0.25">
      <c r="A238" t="s">
        <v>2992</v>
      </c>
      <c r="B238" t="s">
        <v>3007</v>
      </c>
      <c r="C238" t="s">
        <v>2999</v>
      </c>
      <c r="D238">
        <v>56.673509919999994</v>
      </c>
    </row>
    <row r="239" spans="1:4" x14ac:dyDescent="0.25">
      <c r="A239" t="s">
        <v>2992</v>
      </c>
      <c r="B239" t="s">
        <v>3007</v>
      </c>
      <c r="C239" t="s">
        <v>3000</v>
      </c>
      <c r="D239">
        <v>1.7515496000000002</v>
      </c>
    </row>
    <row r="240" spans="1:4" x14ac:dyDescent="0.25">
      <c r="A240" t="s">
        <v>2992</v>
      </c>
      <c r="B240" t="s">
        <v>3007</v>
      </c>
      <c r="C240" t="s">
        <v>3001</v>
      </c>
      <c r="D240">
        <v>3.2226348700000003</v>
      </c>
    </row>
    <row r="241" spans="1:4" x14ac:dyDescent="0.25">
      <c r="A241" t="s">
        <v>2992</v>
      </c>
      <c r="B241" t="s">
        <v>3007</v>
      </c>
      <c r="C241" t="s">
        <v>3003</v>
      </c>
      <c r="D241">
        <v>1.38534095</v>
      </c>
    </row>
    <row r="242" spans="1:4" x14ac:dyDescent="0.25">
      <c r="A242" t="s">
        <v>2992</v>
      </c>
      <c r="B242" t="s">
        <v>3008</v>
      </c>
      <c r="C242" t="s">
        <v>2999</v>
      </c>
      <c r="D242">
        <v>182.95221851999995</v>
      </c>
    </row>
    <row r="243" spans="1:4" x14ac:dyDescent="0.25">
      <c r="A243" t="s">
        <v>2992</v>
      </c>
      <c r="B243" t="s">
        <v>3008</v>
      </c>
      <c r="C243" t="s">
        <v>3000</v>
      </c>
      <c r="D243">
        <v>325.54408766000017</v>
      </c>
    </row>
    <row r="244" spans="1:4" x14ac:dyDescent="0.25">
      <c r="A244" t="s">
        <v>2992</v>
      </c>
      <c r="B244" t="s">
        <v>3008</v>
      </c>
      <c r="C244" t="s">
        <v>3001</v>
      </c>
      <c r="D244">
        <v>47.298580970000003</v>
      </c>
    </row>
    <row r="245" spans="1:4" x14ac:dyDescent="0.25">
      <c r="A245" t="s">
        <v>2992</v>
      </c>
      <c r="B245" t="s">
        <v>3008</v>
      </c>
      <c r="C245" t="s">
        <v>3002</v>
      </c>
      <c r="D245">
        <v>41.269176230000006</v>
      </c>
    </row>
    <row r="246" spans="1:4" x14ac:dyDescent="0.25">
      <c r="A246" t="s">
        <v>2992</v>
      </c>
      <c r="B246" t="s">
        <v>3008</v>
      </c>
      <c r="C246" t="s">
        <v>3003</v>
      </c>
      <c r="D246">
        <v>28.728290460000004</v>
      </c>
    </row>
    <row r="247" spans="1:4" x14ac:dyDescent="0.25">
      <c r="A247" t="s">
        <v>2992</v>
      </c>
      <c r="B247" t="s">
        <v>3009</v>
      </c>
      <c r="C247" t="s">
        <v>3000</v>
      </c>
      <c r="D247">
        <v>1.5104886400000002</v>
      </c>
    </row>
    <row r="248" spans="1:4" x14ac:dyDescent="0.25">
      <c r="A248" t="s">
        <v>2992</v>
      </c>
      <c r="B248" t="s">
        <v>3010</v>
      </c>
      <c r="C248" t="s">
        <v>2999</v>
      </c>
      <c r="D248">
        <v>44.43601430999999</v>
      </c>
    </row>
    <row r="249" spans="1:4" x14ac:dyDescent="0.25">
      <c r="A249" t="s">
        <v>2992</v>
      </c>
      <c r="B249" t="s">
        <v>3010</v>
      </c>
      <c r="C249" t="s">
        <v>3000</v>
      </c>
      <c r="D249">
        <v>9.1334145700000047</v>
      </c>
    </row>
    <row r="250" spans="1:4" x14ac:dyDescent="0.25">
      <c r="A250" t="s">
        <v>2992</v>
      </c>
      <c r="B250" t="s">
        <v>3010</v>
      </c>
      <c r="C250" t="s">
        <v>3001</v>
      </c>
      <c r="D250">
        <v>16.399589199999994</v>
      </c>
    </row>
    <row r="251" spans="1:4" x14ac:dyDescent="0.25">
      <c r="A251" t="s">
        <v>2992</v>
      </c>
      <c r="B251" t="s">
        <v>3010</v>
      </c>
      <c r="C251" t="s">
        <v>3002</v>
      </c>
      <c r="D251">
        <v>20.031669660000006</v>
      </c>
    </row>
    <row r="252" spans="1:4" x14ac:dyDescent="0.25">
      <c r="A252" t="s">
        <v>2992</v>
      </c>
      <c r="B252" t="s">
        <v>3010</v>
      </c>
      <c r="C252" t="s">
        <v>3003</v>
      </c>
      <c r="D252">
        <v>25.619388850000007</v>
      </c>
    </row>
    <row r="253" spans="1:4" x14ac:dyDescent="0.25">
      <c r="A253" t="s">
        <v>2992</v>
      </c>
      <c r="B253" t="s">
        <v>3011</v>
      </c>
      <c r="C253" t="s">
        <v>2999</v>
      </c>
      <c r="D253">
        <v>180.96326835999992</v>
      </c>
    </row>
    <row r="254" spans="1:4" x14ac:dyDescent="0.25">
      <c r="A254" t="s">
        <v>2992</v>
      </c>
      <c r="B254" t="s">
        <v>3011</v>
      </c>
      <c r="C254" t="s">
        <v>3000</v>
      </c>
      <c r="D254">
        <v>172.11282761999993</v>
      </c>
    </row>
    <row r="255" spans="1:4" x14ac:dyDescent="0.25">
      <c r="A255" t="s">
        <v>2992</v>
      </c>
      <c r="B255" t="s">
        <v>3011</v>
      </c>
      <c r="C255" t="s">
        <v>3001</v>
      </c>
      <c r="D255">
        <v>26.813629470000006</v>
      </c>
    </row>
    <row r="256" spans="1:4" x14ac:dyDescent="0.25">
      <c r="A256" t="s">
        <v>2992</v>
      </c>
      <c r="B256" t="s">
        <v>3011</v>
      </c>
      <c r="C256" t="s">
        <v>3002</v>
      </c>
      <c r="D256">
        <v>22.563433990000004</v>
      </c>
    </row>
    <row r="257" spans="1:4" x14ac:dyDescent="0.25">
      <c r="A257" t="s">
        <v>2992</v>
      </c>
      <c r="B257" t="s">
        <v>3011</v>
      </c>
      <c r="C257" t="s">
        <v>3003</v>
      </c>
      <c r="D257">
        <v>116.70530799999999</v>
      </c>
    </row>
    <row r="258" spans="1:4" x14ac:dyDescent="0.25">
      <c r="A258" t="s">
        <v>2992</v>
      </c>
      <c r="B258" t="s">
        <v>3012</v>
      </c>
      <c r="C258" t="s">
        <v>2999</v>
      </c>
      <c r="D258">
        <v>223.95748047999999</v>
      </c>
    </row>
    <row r="259" spans="1:4" x14ac:dyDescent="0.25">
      <c r="A259" t="s">
        <v>2992</v>
      </c>
      <c r="B259" t="s">
        <v>3012</v>
      </c>
      <c r="C259" t="s">
        <v>3000</v>
      </c>
      <c r="D259">
        <v>65.307925969999999</v>
      </c>
    </row>
    <row r="260" spans="1:4" x14ac:dyDescent="0.25">
      <c r="A260" t="s">
        <v>2992</v>
      </c>
      <c r="B260" t="s">
        <v>3012</v>
      </c>
      <c r="C260" t="s">
        <v>3001</v>
      </c>
      <c r="D260">
        <v>216.76149648999998</v>
      </c>
    </row>
    <row r="261" spans="1:4" x14ac:dyDescent="0.25">
      <c r="A261" t="s">
        <v>2992</v>
      </c>
      <c r="B261" t="s">
        <v>3012</v>
      </c>
      <c r="C261" t="s">
        <v>3002</v>
      </c>
      <c r="D261">
        <v>24.658256370000004</v>
      </c>
    </row>
    <row r="262" spans="1:4" x14ac:dyDescent="0.25">
      <c r="A262" t="s">
        <v>2992</v>
      </c>
      <c r="B262" t="s">
        <v>3012</v>
      </c>
      <c r="C262" t="s">
        <v>3003</v>
      </c>
      <c r="D262">
        <v>22.446533769999998</v>
      </c>
    </row>
    <row r="263" spans="1:4" x14ac:dyDescent="0.25">
      <c r="A263" t="s">
        <v>2992</v>
      </c>
      <c r="B263" t="s">
        <v>3013</v>
      </c>
      <c r="C263" t="s">
        <v>2999</v>
      </c>
      <c r="D263">
        <v>5.4625272700000007</v>
      </c>
    </row>
    <row r="264" spans="1:4" x14ac:dyDescent="0.25">
      <c r="A264" t="s">
        <v>2992</v>
      </c>
      <c r="B264" t="s">
        <v>3013</v>
      </c>
      <c r="C264" t="s">
        <v>3000</v>
      </c>
      <c r="D264">
        <v>3.4426173800000002</v>
      </c>
    </row>
    <row r="265" spans="1:4" x14ac:dyDescent="0.25">
      <c r="A265" t="s">
        <v>2992</v>
      </c>
      <c r="B265" t="s">
        <v>3013</v>
      </c>
      <c r="C265" t="s">
        <v>3001</v>
      </c>
      <c r="D265">
        <v>16.2893723</v>
      </c>
    </row>
    <row r="266" spans="1:4" x14ac:dyDescent="0.25">
      <c r="A266" t="s">
        <v>2992</v>
      </c>
      <c r="B266" t="s">
        <v>3013</v>
      </c>
      <c r="C266" t="s">
        <v>3002</v>
      </c>
      <c r="D266">
        <v>0.33547555000000001</v>
      </c>
    </row>
    <row r="267" spans="1:4" x14ac:dyDescent="0.25">
      <c r="A267" t="s">
        <v>2992</v>
      </c>
      <c r="B267" t="s">
        <v>3013</v>
      </c>
      <c r="C267" t="s">
        <v>3003</v>
      </c>
      <c r="D267">
        <v>4.1423710299999996</v>
      </c>
    </row>
    <row r="268" spans="1:4" x14ac:dyDescent="0.25">
      <c r="A268" t="s">
        <v>2993</v>
      </c>
      <c r="B268" t="s">
        <v>2998</v>
      </c>
      <c r="C268" t="s">
        <v>2999</v>
      </c>
      <c r="D268">
        <v>0.29543675000000003</v>
      </c>
    </row>
    <row r="269" spans="1:4" x14ac:dyDescent="0.25">
      <c r="A269" t="s">
        <v>2993</v>
      </c>
      <c r="B269" t="s">
        <v>2998</v>
      </c>
      <c r="C269" t="s">
        <v>3000</v>
      </c>
      <c r="D269">
        <v>1.3322169999999999E-2</v>
      </c>
    </row>
    <row r="270" spans="1:4" x14ac:dyDescent="0.25">
      <c r="A270" t="s">
        <v>2993</v>
      </c>
      <c r="B270" t="s">
        <v>2998</v>
      </c>
      <c r="C270" t="s">
        <v>3001</v>
      </c>
      <c r="D270">
        <v>7.38037E-2</v>
      </c>
    </row>
    <row r="271" spans="1:4" x14ac:dyDescent="0.25">
      <c r="A271" t="s">
        <v>2993</v>
      </c>
      <c r="B271" t="s">
        <v>2998</v>
      </c>
      <c r="C271" t="s">
        <v>3002</v>
      </c>
      <c r="D271">
        <v>0.4480307</v>
      </c>
    </row>
    <row r="272" spans="1:4" x14ac:dyDescent="0.25">
      <c r="A272" t="s">
        <v>2993</v>
      </c>
      <c r="B272" t="s">
        <v>2998</v>
      </c>
      <c r="C272" t="s">
        <v>3003</v>
      </c>
      <c r="D272">
        <v>0.51460119999999998</v>
      </c>
    </row>
    <row r="273" spans="1:4" x14ac:dyDescent="0.25">
      <c r="A273" t="s">
        <v>2993</v>
      </c>
      <c r="B273" t="s">
        <v>3004</v>
      </c>
      <c r="C273" t="s">
        <v>2999</v>
      </c>
      <c r="D273">
        <v>318.28299511000006</v>
      </c>
    </row>
    <row r="274" spans="1:4" x14ac:dyDescent="0.25">
      <c r="A274" t="s">
        <v>2993</v>
      </c>
      <c r="B274" t="s">
        <v>3004</v>
      </c>
      <c r="C274" t="s">
        <v>3000</v>
      </c>
      <c r="D274">
        <v>584.49824935999993</v>
      </c>
    </row>
    <row r="275" spans="1:4" x14ac:dyDescent="0.25">
      <c r="A275" t="s">
        <v>2993</v>
      </c>
      <c r="B275" t="s">
        <v>3004</v>
      </c>
      <c r="C275" t="s">
        <v>3001</v>
      </c>
      <c r="D275">
        <v>29.065493509999996</v>
      </c>
    </row>
    <row r="276" spans="1:4" x14ac:dyDescent="0.25">
      <c r="A276" t="s">
        <v>2993</v>
      </c>
      <c r="B276" t="s">
        <v>3004</v>
      </c>
      <c r="C276" t="s">
        <v>3002</v>
      </c>
      <c r="D276">
        <v>128.92857251000001</v>
      </c>
    </row>
    <row r="277" spans="1:4" x14ac:dyDescent="0.25">
      <c r="A277" t="s">
        <v>2993</v>
      </c>
      <c r="B277" t="s">
        <v>3004</v>
      </c>
      <c r="C277" t="s">
        <v>3003</v>
      </c>
      <c r="D277">
        <v>482.18116925999999</v>
      </c>
    </row>
    <row r="278" spans="1:4" x14ac:dyDescent="0.25">
      <c r="A278" t="s">
        <v>2993</v>
      </c>
      <c r="B278" t="s">
        <v>3006</v>
      </c>
      <c r="C278" t="s">
        <v>2999</v>
      </c>
      <c r="D278">
        <v>8.484916629999999</v>
      </c>
    </row>
    <row r="279" spans="1:4" x14ac:dyDescent="0.25">
      <c r="A279" t="s">
        <v>2993</v>
      </c>
      <c r="B279" t="s">
        <v>3006</v>
      </c>
      <c r="C279" t="s">
        <v>3000</v>
      </c>
      <c r="D279">
        <v>9.4129399199999995</v>
      </c>
    </row>
    <row r="280" spans="1:4" x14ac:dyDescent="0.25">
      <c r="A280" t="s">
        <v>2993</v>
      </c>
      <c r="B280" t="s">
        <v>3006</v>
      </c>
      <c r="C280" t="s">
        <v>3001</v>
      </c>
      <c r="D280">
        <v>8.1786765399999961</v>
      </c>
    </row>
    <row r="281" spans="1:4" x14ac:dyDescent="0.25">
      <c r="A281" t="s">
        <v>2993</v>
      </c>
      <c r="B281" t="s">
        <v>3006</v>
      </c>
      <c r="C281" t="s">
        <v>3002</v>
      </c>
      <c r="D281">
        <v>16.490126819999997</v>
      </c>
    </row>
    <row r="282" spans="1:4" x14ac:dyDescent="0.25">
      <c r="A282" t="s">
        <v>2993</v>
      </c>
      <c r="B282" t="s">
        <v>3006</v>
      </c>
      <c r="C282" t="s">
        <v>3003</v>
      </c>
      <c r="D282">
        <v>5.2646305000000018</v>
      </c>
    </row>
    <row r="283" spans="1:4" x14ac:dyDescent="0.25">
      <c r="A283" t="s">
        <v>2993</v>
      </c>
      <c r="B283" t="s">
        <v>3007</v>
      </c>
      <c r="C283" t="s">
        <v>2999</v>
      </c>
      <c r="D283">
        <v>8.4715850000000009E-2</v>
      </c>
    </row>
    <row r="284" spans="1:4" x14ac:dyDescent="0.25">
      <c r="A284" t="s">
        <v>2993</v>
      </c>
      <c r="B284" t="s">
        <v>3007</v>
      </c>
      <c r="C284" t="s">
        <v>3001</v>
      </c>
      <c r="D284">
        <v>9.6893142000000019</v>
      </c>
    </row>
    <row r="285" spans="1:4" x14ac:dyDescent="0.25">
      <c r="A285" t="s">
        <v>2993</v>
      </c>
      <c r="B285" t="s">
        <v>3007</v>
      </c>
      <c r="C285" t="s">
        <v>3003</v>
      </c>
      <c r="D285">
        <v>3.9712881099999997</v>
      </c>
    </row>
    <row r="286" spans="1:4" x14ac:dyDescent="0.25">
      <c r="A286" t="s">
        <v>2993</v>
      </c>
      <c r="B286" t="s">
        <v>3008</v>
      </c>
      <c r="C286" t="s">
        <v>2999</v>
      </c>
      <c r="D286">
        <v>22.042304419999994</v>
      </c>
    </row>
    <row r="287" spans="1:4" x14ac:dyDescent="0.25">
      <c r="A287" t="s">
        <v>2993</v>
      </c>
      <c r="B287" t="s">
        <v>3008</v>
      </c>
      <c r="C287" t="s">
        <v>3000</v>
      </c>
      <c r="D287">
        <v>195.90903653000004</v>
      </c>
    </row>
    <row r="288" spans="1:4" x14ac:dyDescent="0.25">
      <c r="A288" t="s">
        <v>2993</v>
      </c>
      <c r="B288" t="s">
        <v>3008</v>
      </c>
      <c r="C288" t="s">
        <v>3001</v>
      </c>
      <c r="D288">
        <v>17.367882210000001</v>
      </c>
    </row>
    <row r="289" spans="1:4" x14ac:dyDescent="0.25">
      <c r="A289" t="s">
        <v>2993</v>
      </c>
      <c r="B289" t="s">
        <v>3008</v>
      </c>
      <c r="C289" t="s">
        <v>3002</v>
      </c>
      <c r="D289">
        <v>1.6895583200000002</v>
      </c>
    </row>
    <row r="290" spans="1:4" x14ac:dyDescent="0.25">
      <c r="A290" t="s">
        <v>2993</v>
      </c>
      <c r="B290" t="s">
        <v>3010</v>
      </c>
      <c r="C290" t="s">
        <v>2999</v>
      </c>
      <c r="D290">
        <v>359.56123018999978</v>
      </c>
    </row>
    <row r="291" spans="1:4" x14ac:dyDescent="0.25">
      <c r="A291" t="s">
        <v>2993</v>
      </c>
      <c r="B291" t="s">
        <v>3010</v>
      </c>
      <c r="C291" t="s">
        <v>3000</v>
      </c>
      <c r="D291">
        <v>126.05719588000001</v>
      </c>
    </row>
    <row r="292" spans="1:4" x14ac:dyDescent="0.25">
      <c r="A292" t="s">
        <v>2993</v>
      </c>
      <c r="B292" t="s">
        <v>3010</v>
      </c>
      <c r="C292" t="s">
        <v>3001</v>
      </c>
      <c r="D292">
        <v>263.49119028000024</v>
      </c>
    </row>
    <row r="293" spans="1:4" x14ac:dyDescent="0.25">
      <c r="A293" t="s">
        <v>2993</v>
      </c>
      <c r="B293" t="s">
        <v>3010</v>
      </c>
      <c r="C293" t="s">
        <v>3002</v>
      </c>
      <c r="D293">
        <v>287.40627398999936</v>
      </c>
    </row>
    <row r="294" spans="1:4" x14ac:dyDescent="0.25">
      <c r="A294" t="s">
        <v>2993</v>
      </c>
      <c r="B294" t="s">
        <v>3010</v>
      </c>
      <c r="C294" t="s">
        <v>3003</v>
      </c>
      <c r="D294">
        <v>403.62067002999964</v>
      </c>
    </row>
    <row r="295" spans="1:4" x14ac:dyDescent="0.25">
      <c r="A295" t="s">
        <v>2993</v>
      </c>
      <c r="B295" t="s">
        <v>3011</v>
      </c>
      <c r="C295" t="s">
        <v>2999</v>
      </c>
      <c r="D295">
        <v>14.557420980000002</v>
      </c>
    </row>
    <row r="296" spans="1:4" x14ac:dyDescent="0.25">
      <c r="A296" t="s">
        <v>2993</v>
      </c>
      <c r="B296" t="s">
        <v>3011</v>
      </c>
      <c r="C296" t="s">
        <v>3000</v>
      </c>
      <c r="D296">
        <v>43.57449355</v>
      </c>
    </row>
    <row r="297" spans="1:4" x14ac:dyDescent="0.25">
      <c r="A297" t="s">
        <v>2993</v>
      </c>
      <c r="B297" t="s">
        <v>3011</v>
      </c>
      <c r="C297" t="s">
        <v>3001</v>
      </c>
      <c r="D297">
        <v>9.8259904500000008</v>
      </c>
    </row>
    <row r="298" spans="1:4" x14ac:dyDescent="0.25">
      <c r="A298" t="s">
        <v>2993</v>
      </c>
      <c r="B298" t="s">
        <v>3011</v>
      </c>
      <c r="C298" t="s">
        <v>3002</v>
      </c>
      <c r="D298">
        <v>0.27300864000000002</v>
      </c>
    </row>
    <row r="299" spans="1:4" x14ac:dyDescent="0.25">
      <c r="A299" t="s">
        <v>2993</v>
      </c>
      <c r="B299" t="s">
        <v>3011</v>
      </c>
      <c r="C299" t="s">
        <v>3003</v>
      </c>
      <c r="D299">
        <v>3.4549477099999999</v>
      </c>
    </row>
    <row r="300" spans="1:4" x14ac:dyDescent="0.25">
      <c r="A300" t="s">
        <v>2993</v>
      </c>
      <c r="B300" t="s">
        <v>3012</v>
      </c>
      <c r="C300" t="s">
        <v>2999</v>
      </c>
      <c r="D300">
        <v>612.2156138099997</v>
      </c>
    </row>
    <row r="301" spans="1:4" x14ac:dyDescent="0.25">
      <c r="A301" t="s">
        <v>2993</v>
      </c>
      <c r="B301" t="s">
        <v>3012</v>
      </c>
      <c r="C301" t="s">
        <v>3000</v>
      </c>
      <c r="D301">
        <v>341.74074451000018</v>
      </c>
    </row>
    <row r="302" spans="1:4" x14ac:dyDescent="0.25">
      <c r="A302" t="s">
        <v>2993</v>
      </c>
      <c r="B302" t="s">
        <v>3012</v>
      </c>
      <c r="C302" t="s">
        <v>3001</v>
      </c>
      <c r="D302">
        <v>248.75771265000009</v>
      </c>
    </row>
    <row r="303" spans="1:4" x14ac:dyDescent="0.25">
      <c r="A303" t="s">
        <v>2993</v>
      </c>
      <c r="B303" t="s">
        <v>3012</v>
      </c>
      <c r="C303" t="s">
        <v>3002</v>
      </c>
      <c r="D303">
        <v>438.62389820999971</v>
      </c>
    </row>
    <row r="304" spans="1:4" x14ac:dyDescent="0.25">
      <c r="A304" t="s">
        <v>2993</v>
      </c>
      <c r="B304" t="s">
        <v>3012</v>
      </c>
      <c r="C304" t="s">
        <v>3003</v>
      </c>
      <c r="D304">
        <v>598.93013104999966</v>
      </c>
    </row>
    <row r="305" spans="1:4" x14ac:dyDescent="0.25">
      <c r="A305" t="s">
        <v>2993</v>
      </c>
      <c r="B305" t="s">
        <v>3013</v>
      </c>
      <c r="C305" t="s">
        <v>2999</v>
      </c>
      <c r="D305">
        <v>16142.631934959943</v>
      </c>
    </row>
    <row r="306" spans="1:4" x14ac:dyDescent="0.25">
      <c r="A306" t="s">
        <v>2993</v>
      </c>
      <c r="B306" t="s">
        <v>3013</v>
      </c>
      <c r="C306" t="s">
        <v>3000</v>
      </c>
      <c r="D306">
        <v>19937.192952589965</v>
      </c>
    </row>
    <row r="307" spans="1:4" x14ac:dyDescent="0.25">
      <c r="A307" t="s">
        <v>2993</v>
      </c>
      <c r="B307" t="s">
        <v>3013</v>
      </c>
      <c r="C307" t="s">
        <v>3001</v>
      </c>
      <c r="D307">
        <v>8812.8102913000093</v>
      </c>
    </row>
    <row r="308" spans="1:4" x14ac:dyDescent="0.25">
      <c r="A308" t="s">
        <v>2993</v>
      </c>
      <c r="B308" t="s">
        <v>3013</v>
      </c>
      <c r="C308" t="s">
        <v>3002</v>
      </c>
      <c r="D308">
        <v>6024.4235281400033</v>
      </c>
    </row>
    <row r="309" spans="1:4" x14ac:dyDescent="0.25">
      <c r="A309" t="s">
        <v>2993</v>
      </c>
      <c r="B309" t="s">
        <v>3013</v>
      </c>
      <c r="C309" t="s">
        <v>3003</v>
      </c>
      <c r="D309">
        <v>12587.795424719952</v>
      </c>
    </row>
    <row r="310" spans="1:4" x14ac:dyDescent="0.25">
      <c r="A310" t="s">
        <v>2988</v>
      </c>
      <c r="B310" t="s">
        <v>3014</v>
      </c>
      <c r="C310" t="s">
        <v>3015</v>
      </c>
      <c r="D310">
        <v>0.32942167</v>
      </c>
    </row>
    <row r="311" spans="1:4" x14ac:dyDescent="0.25">
      <c r="A311" t="s">
        <v>2988</v>
      </c>
      <c r="B311" t="s">
        <v>3016</v>
      </c>
      <c r="C311" t="s">
        <v>3017</v>
      </c>
      <c r="D311">
        <v>945</v>
      </c>
    </row>
    <row r="312" spans="1:4" x14ac:dyDescent="0.25">
      <c r="A312" t="s">
        <v>2988</v>
      </c>
      <c r="B312" t="s">
        <v>3016</v>
      </c>
      <c r="C312" t="s">
        <v>3018</v>
      </c>
      <c r="D312">
        <v>1977.95</v>
      </c>
    </row>
    <row r="313" spans="1:4" x14ac:dyDescent="0.25">
      <c r="A313" t="s">
        <v>2988</v>
      </c>
      <c r="B313" t="s">
        <v>3019</v>
      </c>
      <c r="C313" t="s">
        <v>3020</v>
      </c>
      <c r="D313">
        <v>2.8330043099999997</v>
      </c>
    </row>
    <row r="314" spans="1:4" x14ac:dyDescent="0.25">
      <c r="A314" t="s">
        <v>2988</v>
      </c>
      <c r="B314" t="s">
        <v>3019</v>
      </c>
      <c r="C314" t="s">
        <v>3015</v>
      </c>
      <c r="D314">
        <v>2.8785981199999999</v>
      </c>
    </row>
    <row r="315" spans="1:4" x14ac:dyDescent="0.25">
      <c r="A315" t="s">
        <v>2988</v>
      </c>
      <c r="B315" t="s">
        <v>3019</v>
      </c>
      <c r="C315" t="s">
        <v>3021</v>
      </c>
      <c r="D315">
        <v>16.539396499999999</v>
      </c>
    </row>
    <row r="316" spans="1:4" x14ac:dyDescent="0.25">
      <c r="A316" t="s">
        <v>2988</v>
      </c>
      <c r="B316" t="s">
        <v>3019</v>
      </c>
      <c r="C316" t="s">
        <v>3022</v>
      </c>
      <c r="D316">
        <v>0.34545629999999999</v>
      </c>
    </row>
    <row r="317" spans="1:4" x14ac:dyDescent="0.25">
      <c r="A317" t="s">
        <v>2989</v>
      </c>
      <c r="B317" t="s">
        <v>3014</v>
      </c>
      <c r="C317" t="s">
        <v>3015</v>
      </c>
      <c r="D317">
        <v>24.345939100000002</v>
      </c>
    </row>
    <row r="318" spans="1:4" x14ac:dyDescent="0.25">
      <c r="A318" t="s">
        <v>2989</v>
      </c>
      <c r="B318" t="s">
        <v>3016</v>
      </c>
      <c r="C318" t="s">
        <v>3015</v>
      </c>
      <c r="D318">
        <v>172.08496731999998</v>
      </c>
    </row>
    <row r="319" spans="1:4" x14ac:dyDescent="0.25">
      <c r="A319" t="s">
        <v>2989</v>
      </c>
      <c r="B319" t="s">
        <v>3024</v>
      </c>
      <c r="C319" t="s">
        <v>3015</v>
      </c>
      <c r="D319">
        <v>253.29011082</v>
      </c>
    </row>
    <row r="320" spans="1:4" x14ac:dyDescent="0.25">
      <c r="A320" t="s">
        <v>2989</v>
      </c>
      <c r="B320" t="s">
        <v>3025</v>
      </c>
      <c r="C320" t="s">
        <v>3015</v>
      </c>
      <c r="D320">
        <v>38.238512639999996</v>
      </c>
    </row>
    <row r="321" spans="1:4" x14ac:dyDescent="0.25">
      <c r="A321" t="s">
        <v>2989</v>
      </c>
      <c r="B321" t="s">
        <v>3019</v>
      </c>
      <c r="C321" t="s">
        <v>3020</v>
      </c>
      <c r="D321">
        <v>0.13902676</v>
      </c>
    </row>
    <row r="322" spans="1:4" x14ac:dyDescent="0.25">
      <c r="A322" t="s">
        <v>2989</v>
      </c>
      <c r="B322" t="s">
        <v>3019</v>
      </c>
      <c r="C322" t="s">
        <v>3015</v>
      </c>
      <c r="D322">
        <v>1630.4509476399992</v>
      </c>
    </row>
    <row r="323" spans="1:4" x14ac:dyDescent="0.25">
      <c r="A323" t="s">
        <v>2989</v>
      </c>
      <c r="B323" t="s">
        <v>3019</v>
      </c>
      <c r="C323" t="s">
        <v>3021</v>
      </c>
      <c r="D323">
        <v>5.2569921599999994</v>
      </c>
    </row>
    <row r="324" spans="1:4" x14ac:dyDescent="0.25">
      <c r="A324" t="s">
        <v>2989</v>
      </c>
      <c r="B324" t="s">
        <v>3023</v>
      </c>
      <c r="C324" t="s">
        <v>3015</v>
      </c>
      <c r="D324">
        <v>44.628676499999962</v>
      </c>
    </row>
    <row r="325" spans="1:4" x14ac:dyDescent="0.25">
      <c r="A325" t="s">
        <v>2990</v>
      </c>
      <c r="B325" t="s">
        <v>3016</v>
      </c>
      <c r="C325" t="s">
        <v>3017</v>
      </c>
      <c r="D325">
        <v>493.92756323999998</v>
      </c>
    </row>
    <row r="326" spans="1:4" x14ac:dyDescent="0.25">
      <c r="A326" t="s">
        <v>2990</v>
      </c>
      <c r="B326" t="s">
        <v>3016</v>
      </c>
      <c r="C326" t="s">
        <v>3018</v>
      </c>
      <c r="D326">
        <v>44.974874729999996</v>
      </c>
    </row>
    <row r="327" spans="1:4" x14ac:dyDescent="0.25">
      <c r="A327" t="s">
        <v>2990</v>
      </c>
      <c r="B327" t="s">
        <v>3016</v>
      </c>
      <c r="C327" t="s">
        <v>3022</v>
      </c>
      <c r="D327">
        <v>755.28073430999996</v>
      </c>
    </row>
    <row r="328" spans="1:4" x14ac:dyDescent="0.25">
      <c r="A328" t="s">
        <v>2990</v>
      </c>
      <c r="B328" t="s">
        <v>3024</v>
      </c>
      <c r="C328" t="s">
        <v>3015</v>
      </c>
      <c r="D328">
        <v>98.166112200000001</v>
      </c>
    </row>
    <row r="329" spans="1:4" x14ac:dyDescent="0.25">
      <c r="A329" t="s">
        <v>2990</v>
      </c>
      <c r="B329" t="s">
        <v>3023</v>
      </c>
      <c r="C329" t="s">
        <v>3015</v>
      </c>
      <c r="D329">
        <v>0.42277814000000002</v>
      </c>
    </row>
    <row r="330" spans="1:4" x14ac:dyDescent="0.25">
      <c r="A330" t="s">
        <v>2990</v>
      </c>
      <c r="B330" t="s">
        <v>3023</v>
      </c>
      <c r="C330" t="s">
        <v>3022</v>
      </c>
      <c r="D330">
        <v>13.155193720000002</v>
      </c>
    </row>
    <row r="331" spans="1:4" x14ac:dyDescent="0.25">
      <c r="A331" t="s">
        <v>2991</v>
      </c>
      <c r="B331" t="s">
        <v>3026</v>
      </c>
      <c r="C331" t="s">
        <v>3017</v>
      </c>
      <c r="D331">
        <v>31.614484580000003</v>
      </c>
    </row>
    <row r="332" spans="1:4" x14ac:dyDescent="0.25">
      <c r="A332" t="s">
        <v>2991</v>
      </c>
      <c r="B332" t="s">
        <v>3027</v>
      </c>
      <c r="C332" t="s">
        <v>3021</v>
      </c>
      <c r="D332">
        <v>11.21362892</v>
      </c>
    </row>
    <row r="333" spans="1:4" x14ac:dyDescent="0.25">
      <c r="A333" t="s">
        <v>2991</v>
      </c>
      <c r="B333" t="s">
        <v>3016</v>
      </c>
      <c r="C333" t="s">
        <v>829</v>
      </c>
      <c r="D333">
        <v>377.47752595999998</v>
      </c>
    </row>
    <row r="334" spans="1:4" x14ac:dyDescent="0.25">
      <c r="A334" t="s">
        <v>2991</v>
      </c>
      <c r="B334" t="s">
        <v>3016</v>
      </c>
      <c r="C334" t="s">
        <v>3015</v>
      </c>
      <c r="D334">
        <v>233.541</v>
      </c>
    </row>
    <row r="335" spans="1:4" x14ac:dyDescent="0.25">
      <c r="A335" t="s">
        <v>2991</v>
      </c>
      <c r="B335" t="s">
        <v>3016</v>
      </c>
      <c r="C335" t="s">
        <v>3017</v>
      </c>
      <c r="D335">
        <v>207.25922184000001</v>
      </c>
    </row>
    <row r="336" spans="1:4" x14ac:dyDescent="0.25">
      <c r="A336" t="s">
        <v>2991</v>
      </c>
      <c r="B336" t="s">
        <v>3016</v>
      </c>
      <c r="C336" t="s">
        <v>3018</v>
      </c>
      <c r="D336">
        <v>1674.7542928899998</v>
      </c>
    </row>
    <row r="337" spans="1:4" x14ac:dyDescent="0.25">
      <c r="A337" t="s">
        <v>2991</v>
      </c>
      <c r="B337" t="s">
        <v>3016</v>
      </c>
      <c r="C337" t="s">
        <v>3022</v>
      </c>
      <c r="D337">
        <v>1717.8632563000001</v>
      </c>
    </row>
    <row r="338" spans="1:4" x14ac:dyDescent="0.25">
      <c r="A338" t="s">
        <v>2991</v>
      </c>
      <c r="B338" t="s">
        <v>3024</v>
      </c>
      <c r="C338" t="s">
        <v>829</v>
      </c>
      <c r="D338">
        <v>2905.2630069599995</v>
      </c>
    </row>
    <row r="339" spans="1:4" x14ac:dyDescent="0.25">
      <c r="A339" t="s">
        <v>2991</v>
      </c>
      <c r="B339" t="s">
        <v>3024</v>
      </c>
      <c r="C339" t="s">
        <v>3017</v>
      </c>
      <c r="D339">
        <v>2934.8529646299999</v>
      </c>
    </row>
    <row r="340" spans="1:4" x14ac:dyDescent="0.25">
      <c r="A340" t="s">
        <v>2991</v>
      </c>
      <c r="B340" t="s">
        <v>3024</v>
      </c>
      <c r="C340" t="s">
        <v>3018</v>
      </c>
      <c r="D340">
        <v>20702.683545869993</v>
      </c>
    </row>
    <row r="341" spans="1:4" x14ac:dyDescent="0.25">
      <c r="A341" t="s">
        <v>2991</v>
      </c>
      <c r="B341" t="s">
        <v>3024</v>
      </c>
      <c r="C341" t="s">
        <v>3022</v>
      </c>
      <c r="D341">
        <v>507.12226737999993</v>
      </c>
    </row>
    <row r="342" spans="1:4" x14ac:dyDescent="0.25">
      <c r="A342" t="s">
        <v>2991</v>
      </c>
      <c r="B342" t="s">
        <v>3025</v>
      </c>
      <c r="C342" t="s">
        <v>3018</v>
      </c>
      <c r="D342">
        <v>215.88372734000001</v>
      </c>
    </row>
    <row r="343" spans="1:4" x14ac:dyDescent="0.25">
      <c r="A343" t="s">
        <v>2991</v>
      </c>
      <c r="B343" t="s">
        <v>3025</v>
      </c>
      <c r="C343" t="s">
        <v>3022</v>
      </c>
      <c r="D343">
        <v>95.302531979999998</v>
      </c>
    </row>
    <row r="344" spans="1:4" x14ac:dyDescent="0.25">
      <c r="A344" t="s">
        <v>2991</v>
      </c>
      <c r="B344" t="s">
        <v>3019</v>
      </c>
      <c r="C344" t="s">
        <v>3020</v>
      </c>
      <c r="D344">
        <v>2654.2683283200031</v>
      </c>
    </row>
    <row r="345" spans="1:4" x14ac:dyDescent="0.25">
      <c r="A345" t="s">
        <v>2991</v>
      </c>
      <c r="B345" t="s">
        <v>3019</v>
      </c>
      <c r="C345" t="s">
        <v>3015</v>
      </c>
      <c r="D345">
        <v>9.2108509499999993</v>
      </c>
    </row>
    <row r="346" spans="1:4" x14ac:dyDescent="0.25">
      <c r="A346" t="s">
        <v>2991</v>
      </c>
      <c r="B346" t="s">
        <v>3019</v>
      </c>
      <c r="C346" t="s">
        <v>3021</v>
      </c>
      <c r="D346">
        <v>3900.2084058699984</v>
      </c>
    </row>
    <row r="347" spans="1:4" x14ac:dyDescent="0.25">
      <c r="A347" t="s">
        <v>2991</v>
      </c>
      <c r="B347" t="s">
        <v>3019</v>
      </c>
      <c r="C347" t="s">
        <v>3022</v>
      </c>
      <c r="D347">
        <v>17.082414570000001</v>
      </c>
    </row>
    <row r="348" spans="1:4" x14ac:dyDescent="0.25">
      <c r="A348" t="s">
        <v>2991</v>
      </c>
      <c r="B348" t="s">
        <v>3023</v>
      </c>
      <c r="C348" t="s">
        <v>829</v>
      </c>
      <c r="D348">
        <v>2062.5281661399999</v>
      </c>
    </row>
    <row r="349" spans="1:4" x14ac:dyDescent="0.25">
      <c r="A349" t="s">
        <v>2991</v>
      </c>
      <c r="B349" t="s">
        <v>3023</v>
      </c>
      <c r="C349" t="s">
        <v>3015</v>
      </c>
      <c r="D349">
        <v>127.92147864</v>
      </c>
    </row>
    <row r="350" spans="1:4" x14ac:dyDescent="0.25">
      <c r="A350" t="s">
        <v>2991</v>
      </c>
      <c r="B350" t="s">
        <v>3023</v>
      </c>
      <c r="C350" t="s">
        <v>3018</v>
      </c>
      <c r="D350">
        <v>12870.850713060001</v>
      </c>
    </row>
    <row r="351" spans="1:4" x14ac:dyDescent="0.25">
      <c r="A351" t="s">
        <v>2991</v>
      </c>
      <c r="B351" t="s">
        <v>3023</v>
      </c>
      <c r="C351" t="s">
        <v>3022</v>
      </c>
      <c r="D351">
        <v>13413.710241980003</v>
      </c>
    </row>
    <row r="352" spans="1:4" x14ac:dyDescent="0.25">
      <c r="A352" t="s">
        <v>2991</v>
      </c>
      <c r="B352" t="s">
        <v>3028</v>
      </c>
      <c r="C352" t="s">
        <v>3015</v>
      </c>
      <c r="D352">
        <v>120.05872866</v>
      </c>
    </row>
    <row r="353" spans="1:4" x14ac:dyDescent="0.25">
      <c r="A353" t="s">
        <v>2988</v>
      </c>
      <c r="B353" t="s">
        <v>3029</v>
      </c>
      <c r="C353" t="s">
        <v>3030</v>
      </c>
      <c r="D353">
        <v>1</v>
      </c>
    </row>
    <row r="354" spans="1:4" x14ac:dyDescent="0.25">
      <c r="A354" t="s">
        <v>2989</v>
      </c>
      <c r="B354" t="s">
        <v>3029</v>
      </c>
      <c r="C354" t="s">
        <v>3030</v>
      </c>
      <c r="D354">
        <v>1</v>
      </c>
    </row>
    <row r="355" spans="1:4" x14ac:dyDescent="0.25">
      <c r="A355" t="s">
        <v>2990</v>
      </c>
      <c r="B355" t="s">
        <v>3029</v>
      </c>
      <c r="C355" t="s">
        <v>3030</v>
      </c>
      <c r="D355">
        <v>0.7937748814223855</v>
      </c>
    </row>
    <row r="356" spans="1:4" x14ac:dyDescent="0.25">
      <c r="A356" t="s">
        <v>2990</v>
      </c>
      <c r="B356" t="s">
        <v>3031</v>
      </c>
      <c r="C356" t="s">
        <v>3032</v>
      </c>
      <c r="D356">
        <v>0.20622511857761683</v>
      </c>
    </row>
    <row r="357" spans="1:4" x14ac:dyDescent="0.25">
      <c r="A357" t="s">
        <v>2991</v>
      </c>
      <c r="B357" t="s">
        <v>3029</v>
      </c>
      <c r="C357" t="s">
        <v>3030</v>
      </c>
      <c r="D357">
        <v>0.55873357916737498</v>
      </c>
    </row>
    <row r="358" spans="1:4" x14ac:dyDescent="0.25">
      <c r="A358" t="s">
        <v>2991</v>
      </c>
      <c r="B358" t="s">
        <v>3031</v>
      </c>
      <c r="C358" t="s">
        <v>3032</v>
      </c>
      <c r="D358">
        <v>0.44126642083263568</v>
      </c>
    </row>
    <row r="359" spans="1:4" x14ac:dyDescent="0.25">
      <c r="A359" t="s">
        <v>2992</v>
      </c>
      <c r="B359" t="s">
        <v>3029</v>
      </c>
      <c r="C359" t="s">
        <v>3030</v>
      </c>
      <c r="D359">
        <v>1</v>
      </c>
    </row>
    <row r="360" spans="1:4" x14ac:dyDescent="0.25">
      <c r="A360" t="s">
        <v>2993</v>
      </c>
      <c r="B360" t="s">
        <v>3029</v>
      </c>
      <c r="C360" t="s">
        <v>3030</v>
      </c>
      <c r="D360">
        <v>0.26876312063930613</v>
      </c>
    </row>
    <row r="361" spans="1:4" x14ac:dyDescent="0.25">
      <c r="A361" t="s">
        <v>2993</v>
      </c>
      <c r="B361" t="s">
        <v>3031</v>
      </c>
      <c r="C361" t="s">
        <v>3032</v>
      </c>
      <c r="D361">
        <v>0.73123687936068937</v>
      </c>
    </row>
    <row r="362" spans="1:4" x14ac:dyDescent="0.25">
      <c r="A362" t="s">
        <v>2988</v>
      </c>
      <c r="B362" t="s">
        <v>3033</v>
      </c>
      <c r="C362" t="s">
        <v>3034</v>
      </c>
      <c r="D362">
        <v>4.5005406800000003</v>
      </c>
    </row>
    <row r="363" spans="1:4" x14ac:dyDescent="0.25">
      <c r="A363" t="s">
        <v>2988</v>
      </c>
      <c r="B363" t="s">
        <v>3035</v>
      </c>
      <c r="C363" t="s">
        <v>3034</v>
      </c>
      <c r="D363">
        <v>7482.5822775700126</v>
      </c>
    </row>
    <row r="364" spans="1:4" x14ac:dyDescent="0.25">
      <c r="A364" t="s">
        <v>2989</v>
      </c>
      <c r="B364" t="s">
        <v>3036</v>
      </c>
      <c r="C364" t="s">
        <v>3034</v>
      </c>
      <c r="D364">
        <v>2.5965973499999997</v>
      </c>
    </row>
    <row r="365" spans="1:4" x14ac:dyDescent="0.25">
      <c r="A365" t="s">
        <v>2989</v>
      </c>
      <c r="B365" t="s">
        <v>3037</v>
      </c>
      <c r="C365" t="s">
        <v>3034</v>
      </c>
      <c r="D365">
        <v>2.2100872800000007</v>
      </c>
    </row>
    <row r="366" spans="1:4" x14ac:dyDescent="0.25">
      <c r="A366" t="s">
        <v>2989</v>
      </c>
      <c r="B366" t="s">
        <v>3038</v>
      </c>
      <c r="C366" t="s">
        <v>3034</v>
      </c>
      <c r="D366">
        <v>342.4967050800002</v>
      </c>
    </row>
    <row r="367" spans="1:4" x14ac:dyDescent="0.25">
      <c r="A367" t="s">
        <v>2989</v>
      </c>
      <c r="B367" t="s">
        <v>3033</v>
      </c>
      <c r="C367" t="s">
        <v>3034</v>
      </c>
      <c r="D367">
        <v>21000.833983240074</v>
      </c>
    </row>
    <row r="368" spans="1:4" x14ac:dyDescent="0.25">
      <c r="A368" t="s">
        <v>2989</v>
      </c>
      <c r="B368" t="s">
        <v>3035</v>
      </c>
      <c r="C368" t="s">
        <v>3034</v>
      </c>
      <c r="D368">
        <v>526435.60651113419</v>
      </c>
    </row>
    <row r="369" spans="1:4" x14ac:dyDescent="0.25">
      <c r="A369" t="s">
        <v>2990</v>
      </c>
      <c r="B369" t="s">
        <v>3038</v>
      </c>
      <c r="C369" t="s">
        <v>3034</v>
      </c>
      <c r="D369">
        <v>142.44276825999995</v>
      </c>
    </row>
    <row r="370" spans="1:4" x14ac:dyDescent="0.25">
      <c r="A370" t="s">
        <v>2990</v>
      </c>
      <c r="B370" t="s">
        <v>3033</v>
      </c>
      <c r="C370" t="s">
        <v>3034</v>
      </c>
      <c r="D370">
        <v>7166.1498201600079</v>
      </c>
    </row>
    <row r="371" spans="1:4" x14ac:dyDescent="0.25">
      <c r="A371" t="s">
        <v>2990</v>
      </c>
      <c r="B371" t="s">
        <v>3035</v>
      </c>
      <c r="C371" t="s">
        <v>3034</v>
      </c>
      <c r="D371">
        <v>51512.217265179548</v>
      </c>
    </row>
    <row r="372" spans="1:4" x14ac:dyDescent="0.25">
      <c r="A372" t="s">
        <v>2991</v>
      </c>
      <c r="B372" t="s">
        <v>3039</v>
      </c>
      <c r="C372" t="s">
        <v>3034</v>
      </c>
      <c r="D372">
        <v>49.079822919999998</v>
      </c>
    </row>
    <row r="373" spans="1:4" x14ac:dyDescent="0.25">
      <c r="A373" t="s">
        <v>2991</v>
      </c>
      <c r="B373" t="s">
        <v>3040</v>
      </c>
      <c r="C373" t="s">
        <v>3034</v>
      </c>
      <c r="D373">
        <v>425.86923917000001</v>
      </c>
    </row>
    <row r="374" spans="1:4" x14ac:dyDescent="0.25">
      <c r="A374" t="s">
        <v>2991</v>
      </c>
      <c r="B374" t="s">
        <v>3036</v>
      </c>
      <c r="C374" t="s">
        <v>3034</v>
      </c>
      <c r="D374">
        <v>1278.6244363100002</v>
      </c>
    </row>
    <row r="375" spans="1:4" x14ac:dyDescent="0.25">
      <c r="A375" t="s">
        <v>2991</v>
      </c>
      <c r="B375" t="s">
        <v>3037</v>
      </c>
      <c r="C375" t="s">
        <v>3034</v>
      </c>
      <c r="D375">
        <v>104.43673683999998</v>
      </c>
    </row>
    <row r="376" spans="1:4" x14ac:dyDescent="0.25">
      <c r="A376" t="s">
        <v>2991</v>
      </c>
      <c r="B376" t="s">
        <v>3038</v>
      </c>
      <c r="C376" t="s">
        <v>3034</v>
      </c>
      <c r="D376">
        <v>16121.113398439993</v>
      </c>
    </row>
    <row r="377" spans="1:4" x14ac:dyDescent="0.25">
      <c r="A377" t="s">
        <v>2991</v>
      </c>
      <c r="B377" t="s">
        <v>3033</v>
      </c>
      <c r="C377" t="s">
        <v>3034</v>
      </c>
      <c r="D377">
        <v>62027.109030490094</v>
      </c>
    </row>
    <row r="378" spans="1:4" x14ac:dyDescent="0.25">
      <c r="A378" t="s">
        <v>2991</v>
      </c>
      <c r="B378" t="s">
        <v>3035</v>
      </c>
      <c r="C378" t="s">
        <v>3034</v>
      </c>
      <c r="D378">
        <v>819035.78043920011</v>
      </c>
    </row>
    <row r="379" spans="1:4" x14ac:dyDescent="0.25">
      <c r="A379" t="s">
        <v>2992</v>
      </c>
      <c r="B379" t="s">
        <v>3033</v>
      </c>
      <c r="C379" t="s">
        <v>3034</v>
      </c>
      <c r="D379">
        <v>71.697190270000036</v>
      </c>
    </row>
    <row r="380" spans="1:4" x14ac:dyDescent="0.25">
      <c r="A380" t="s">
        <v>2992</v>
      </c>
      <c r="B380" t="s">
        <v>3035</v>
      </c>
      <c r="C380" t="s">
        <v>3034</v>
      </c>
      <c r="D380">
        <v>2862.8207646600031</v>
      </c>
    </row>
    <row r="381" spans="1:4" x14ac:dyDescent="0.25">
      <c r="A381" t="s">
        <v>2993</v>
      </c>
      <c r="B381" t="s">
        <v>3038</v>
      </c>
      <c r="C381" t="s">
        <v>3034</v>
      </c>
      <c r="D381">
        <v>36.383918080000001</v>
      </c>
    </row>
    <row r="382" spans="1:4" x14ac:dyDescent="0.25">
      <c r="A382" t="s">
        <v>2993</v>
      </c>
      <c r="B382" t="s">
        <v>3033</v>
      </c>
      <c r="C382" t="s">
        <v>3034</v>
      </c>
      <c r="D382">
        <v>1240.6429589100005</v>
      </c>
    </row>
    <row r="383" spans="1:4" x14ac:dyDescent="0.25">
      <c r="A383" t="s">
        <v>2993</v>
      </c>
      <c r="B383" t="s">
        <v>3035</v>
      </c>
      <c r="C383" t="s">
        <v>3034</v>
      </c>
      <c r="D383">
        <v>67822.804840970057</v>
      </c>
    </row>
    <row r="384" spans="1:4" x14ac:dyDescent="0.25">
      <c r="A384" t="s">
        <v>2988</v>
      </c>
      <c r="B384" t="s">
        <v>3041</v>
      </c>
      <c r="C384" t="s">
        <v>1364</v>
      </c>
      <c r="D384">
        <v>93.60980638000008</v>
      </c>
    </row>
    <row r="385" spans="1:4" x14ac:dyDescent="0.25">
      <c r="A385" t="s">
        <v>2988</v>
      </c>
      <c r="B385" t="s">
        <v>3042</v>
      </c>
      <c r="C385" t="s">
        <v>1364</v>
      </c>
      <c r="D385">
        <v>146</v>
      </c>
    </row>
    <row r="386" spans="1:4" x14ac:dyDescent="0.25">
      <c r="A386" t="s">
        <v>2988</v>
      </c>
      <c r="B386" t="s">
        <v>3041</v>
      </c>
      <c r="C386" t="s">
        <v>3043</v>
      </c>
      <c r="D386">
        <v>626.03916467999989</v>
      </c>
    </row>
    <row r="387" spans="1:4" x14ac:dyDescent="0.25">
      <c r="A387" t="s">
        <v>2988</v>
      </c>
      <c r="B387" t="s">
        <v>3042</v>
      </c>
      <c r="C387" t="s">
        <v>3043</v>
      </c>
      <c r="D387">
        <v>88</v>
      </c>
    </row>
    <row r="388" spans="1:4" x14ac:dyDescent="0.25">
      <c r="A388" t="s">
        <v>2988</v>
      </c>
      <c r="B388" t="s">
        <v>3041</v>
      </c>
      <c r="C388" t="s">
        <v>3044</v>
      </c>
      <c r="D388">
        <v>125.32368201999999</v>
      </c>
    </row>
    <row r="389" spans="1:4" x14ac:dyDescent="0.25">
      <c r="A389" t="s">
        <v>2988</v>
      </c>
      <c r="B389" t="s">
        <v>3042</v>
      </c>
      <c r="C389" t="s">
        <v>3044</v>
      </c>
      <c r="D389">
        <v>483</v>
      </c>
    </row>
    <row r="390" spans="1:4" x14ac:dyDescent="0.25">
      <c r="A390" t="s">
        <v>2988</v>
      </c>
      <c r="B390" t="s">
        <v>3041</v>
      </c>
      <c r="C390" t="s">
        <v>3045</v>
      </c>
      <c r="D390">
        <v>3082.1426804300013</v>
      </c>
    </row>
    <row r="391" spans="1:4" x14ac:dyDescent="0.25">
      <c r="A391" t="s">
        <v>2988</v>
      </c>
      <c r="B391" t="s">
        <v>3042</v>
      </c>
      <c r="C391" t="s">
        <v>3045</v>
      </c>
      <c r="D391">
        <v>40</v>
      </c>
    </row>
    <row r="392" spans="1:4" x14ac:dyDescent="0.25">
      <c r="A392" t="s">
        <v>2988</v>
      </c>
      <c r="B392" t="s">
        <v>3041</v>
      </c>
      <c r="C392" t="s">
        <v>3046</v>
      </c>
      <c r="D392">
        <v>115.06306615999996</v>
      </c>
    </row>
    <row r="393" spans="1:4" x14ac:dyDescent="0.25">
      <c r="A393" t="s">
        <v>2988</v>
      </c>
      <c r="B393" t="s">
        <v>3042</v>
      </c>
      <c r="C393" t="s">
        <v>3046</v>
      </c>
      <c r="D393">
        <v>164</v>
      </c>
    </row>
    <row r="394" spans="1:4" x14ac:dyDescent="0.25">
      <c r="A394" t="s">
        <v>2988</v>
      </c>
      <c r="B394" t="s">
        <v>3041</v>
      </c>
      <c r="C394" t="s">
        <v>313</v>
      </c>
      <c r="D394">
        <v>4.2569514900000005</v>
      </c>
    </row>
    <row r="395" spans="1:4" x14ac:dyDescent="0.25">
      <c r="A395" t="s">
        <v>2988</v>
      </c>
      <c r="B395" t="s">
        <v>3042</v>
      </c>
      <c r="C395" t="s">
        <v>313</v>
      </c>
      <c r="D395">
        <v>5</v>
      </c>
    </row>
    <row r="396" spans="1:4" x14ac:dyDescent="0.25">
      <c r="A396" t="s">
        <v>2988</v>
      </c>
      <c r="B396" t="s">
        <v>3041</v>
      </c>
      <c r="C396" t="s">
        <v>3047</v>
      </c>
      <c r="D396">
        <v>3082.264732969998</v>
      </c>
    </row>
    <row r="397" spans="1:4" x14ac:dyDescent="0.25">
      <c r="A397" t="s">
        <v>2988</v>
      </c>
      <c r="B397" t="s">
        <v>3042</v>
      </c>
      <c r="C397" t="s">
        <v>3047</v>
      </c>
      <c r="D397">
        <v>8996</v>
      </c>
    </row>
    <row r="398" spans="1:4" x14ac:dyDescent="0.25">
      <c r="A398" t="s">
        <v>2988</v>
      </c>
      <c r="B398" t="s">
        <v>3041</v>
      </c>
      <c r="C398" t="s">
        <v>3048</v>
      </c>
      <c r="D398">
        <v>168.32255000000004</v>
      </c>
    </row>
    <row r="399" spans="1:4" x14ac:dyDescent="0.25">
      <c r="A399" t="s">
        <v>2988</v>
      </c>
      <c r="B399" t="s">
        <v>3042</v>
      </c>
      <c r="C399" t="s">
        <v>3048</v>
      </c>
      <c r="D399">
        <v>272</v>
      </c>
    </row>
    <row r="400" spans="1:4" x14ac:dyDescent="0.25">
      <c r="A400" t="s">
        <v>2988</v>
      </c>
      <c r="B400" t="s">
        <v>3041</v>
      </c>
      <c r="C400" t="s">
        <v>3049</v>
      </c>
      <c r="D400">
        <v>85.706739870000021</v>
      </c>
    </row>
    <row r="401" spans="1:4" x14ac:dyDescent="0.25">
      <c r="A401" t="s">
        <v>2988</v>
      </c>
      <c r="B401" t="s">
        <v>3042</v>
      </c>
      <c r="C401" t="s">
        <v>3049</v>
      </c>
      <c r="D401">
        <v>83</v>
      </c>
    </row>
    <row r="402" spans="1:4" x14ac:dyDescent="0.25">
      <c r="A402" t="s">
        <v>2988</v>
      </c>
      <c r="B402" t="s">
        <v>3041</v>
      </c>
      <c r="C402" t="s">
        <v>3050</v>
      </c>
      <c r="D402">
        <v>104.35344425</v>
      </c>
    </row>
    <row r="403" spans="1:4" x14ac:dyDescent="0.25">
      <c r="A403" t="s">
        <v>2988</v>
      </c>
      <c r="B403" t="s">
        <v>3042</v>
      </c>
      <c r="C403" t="s">
        <v>3050</v>
      </c>
      <c r="D403">
        <v>263</v>
      </c>
    </row>
    <row r="404" spans="1:4" x14ac:dyDescent="0.25">
      <c r="A404" t="s">
        <v>2989</v>
      </c>
      <c r="B404" t="s">
        <v>3041</v>
      </c>
      <c r="C404" t="s">
        <v>1364</v>
      </c>
      <c r="D404">
        <v>4955.4568585200022</v>
      </c>
    </row>
    <row r="405" spans="1:4" x14ac:dyDescent="0.25">
      <c r="A405" t="s">
        <v>2989</v>
      </c>
      <c r="B405" t="s">
        <v>3042</v>
      </c>
      <c r="C405" t="s">
        <v>1364</v>
      </c>
      <c r="D405">
        <v>1125</v>
      </c>
    </row>
    <row r="406" spans="1:4" x14ac:dyDescent="0.25">
      <c r="A406" t="s">
        <v>2989</v>
      </c>
      <c r="B406" t="s">
        <v>3041</v>
      </c>
      <c r="C406" t="s">
        <v>3043</v>
      </c>
      <c r="D406">
        <v>20606.561760199973</v>
      </c>
    </row>
    <row r="407" spans="1:4" x14ac:dyDescent="0.25">
      <c r="A407" t="s">
        <v>2989</v>
      </c>
      <c r="B407" t="s">
        <v>3042</v>
      </c>
      <c r="C407" t="s">
        <v>3043</v>
      </c>
      <c r="D407">
        <v>3217</v>
      </c>
    </row>
    <row r="408" spans="1:4" x14ac:dyDescent="0.25">
      <c r="A408" t="s">
        <v>2989</v>
      </c>
      <c r="B408" t="s">
        <v>3041</v>
      </c>
      <c r="C408" t="s">
        <v>3044</v>
      </c>
      <c r="D408">
        <v>21478.305698399643</v>
      </c>
    </row>
    <row r="409" spans="1:4" x14ac:dyDescent="0.25">
      <c r="A409" t="s">
        <v>2989</v>
      </c>
      <c r="B409" t="s">
        <v>3042</v>
      </c>
      <c r="C409" t="s">
        <v>3044</v>
      </c>
      <c r="D409">
        <v>26074</v>
      </c>
    </row>
    <row r="410" spans="1:4" x14ac:dyDescent="0.25">
      <c r="A410" t="s">
        <v>2989</v>
      </c>
      <c r="B410" t="s">
        <v>3041</v>
      </c>
      <c r="C410" t="s">
        <v>3045</v>
      </c>
      <c r="D410">
        <v>3122.3611726699992</v>
      </c>
    </row>
    <row r="411" spans="1:4" x14ac:dyDescent="0.25">
      <c r="A411" t="s">
        <v>2989</v>
      </c>
      <c r="B411" t="s">
        <v>3042</v>
      </c>
      <c r="C411" t="s">
        <v>3045</v>
      </c>
      <c r="D411">
        <v>648</v>
      </c>
    </row>
    <row r="412" spans="1:4" x14ac:dyDescent="0.25">
      <c r="A412" t="s">
        <v>2989</v>
      </c>
      <c r="B412" t="s">
        <v>3041</v>
      </c>
      <c r="C412" t="s">
        <v>3046</v>
      </c>
      <c r="D412">
        <v>20641.49600136996</v>
      </c>
    </row>
    <row r="413" spans="1:4" x14ac:dyDescent="0.25">
      <c r="A413" t="s">
        <v>2989</v>
      </c>
      <c r="B413" t="s">
        <v>3042</v>
      </c>
      <c r="C413" t="s">
        <v>3046</v>
      </c>
      <c r="D413">
        <v>3109</v>
      </c>
    </row>
    <row r="414" spans="1:4" x14ac:dyDescent="0.25">
      <c r="A414" t="s">
        <v>2989</v>
      </c>
      <c r="B414" t="s">
        <v>3041</v>
      </c>
      <c r="C414" t="s">
        <v>313</v>
      </c>
      <c r="D414">
        <v>6151.325414329991</v>
      </c>
    </row>
    <row r="415" spans="1:4" x14ac:dyDescent="0.25">
      <c r="A415" t="s">
        <v>2989</v>
      </c>
      <c r="B415" t="s">
        <v>3042</v>
      </c>
      <c r="C415" t="s">
        <v>313</v>
      </c>
      <c r="D415">
        <v>320</v>
      </c>
    </row>
    <row r="416" spans="1:4" x14ac:dyDescent="0.25">
      <c r="A416" t="s">
        <v>2989</v>
      </c>
      <c r="B416" t="s">
        <v>3041</v>
      </c>
      <c r="C416" t="s">
        <v>3047</v>
      </c>
      <c r="D416">
        <v>417227.39248584892</v>
      </c>
    </row>
    <row r="417" spans="1:4" x14ac:dyDescent="0.25">
      <c r="A417" t="s">
        <v>2989</v>
      </c>
      <c r="B417" t="s">
        <v>3042</v>
      </c>
      <c r="C417" t="s">
        <v>3047</v>
      </c>
      <c r="D417">
        <v>323616</v>
      </c>
    </row>
    <row r="418" spans="1:4" x14ac:dyDescent="0.25">
      <c r="A418" t="s">
        <v>2989</v>
      </c>
      <c r="B418" t="s">
        <v>3041</v>
      </c>
      <c r="C418" t="s">
        <v>3048</v>
      </c>
      <c r="D418">
        <v>26271.806636719957</v>
      </c>
    </row>
    <row r="419" spans="1:4" x14ac:dyDescent="0.25">
      <c r="A419" t="s">
        <v>2989</v>
      </c>
      <c r="B419" t="s">
        <v>3042</v>
      </c>
      <c r="C419" t="s">
        <v>3048</v>
      </c>
      <c r="D419">
        <v>5447</v>
      </c>
    </row>
    <row r="420" spans="1:4" x14ac:dyDescent="0.25">
      <c r="A420" t="s">
        <v>2989</v>
      </c>
      <c r="B420" t="s">
        <v>3041</v>
      </c>
      <c r="C420" t="s">
        <v>3049</v>
      </c>
      <c r="D420">
        <v>4993.4058692999952</v>
      </c>
    </row>
    <row r="421" spans="1:4" x14ac:dyDescent="0.25">
      <c r="A421" t="s">
        <v>2989</v>
      </c>
      <c r="B421" t="s">
        <v>3042</v>
      </c>
      <c r="C421" t="s">
        <v>3049</v>
      </c>
      <c r="D421">
        <v>581</v>
      </c>
    </row>
    <row r="422" spans="1:4" x14ac:dyDescent="0.25">
      <c r="A422" t="s">
        <v>2989</v>
      </c>
      <c r="B422" t="s">
        <v>3041</v>
      </c>
      <c r="C422" t="s">
        <v>3050</v>
      </c>
      <c r="D422">
        <v>22335.631986729972</v>
      </c>
    </row>
    <row r="423" spans="1:4" x14ac:dyDescent="0.25">
      <c r="A423" t="s">
        <v>2989</v>
      </c>
      <c r="B423" t="s">
        <v>3042</v>
      </c>
      <c r="C423" t="s">
        <v>3050</v>
      </c>
      <c r="D423">
        <v>4058</v>
      </c>
    </row>
    <row r="424" spans="1:4" x14ac:dyDescent="0.25">
      <c r="A424" t="s">
        <v>2990</v>
      </c>
      <c r="B424" t="s">
        <v>3041</v>
      </c>
      <c r="C424" t="s">
        <v>1364</v>
      </c>
      <c r="D424">
        <v>16526.05384413994</v>
      </c>
    </row>
    <row r="425" spans="1:4" x14ac:dyDescent="0.25">
      <c r="A425" t="s">
        <v>2990</v>
      </c>
      <c r="B425" t="s">
        <v>3042</v>
      </c>
      <c r="C425" t="s">
        <v>1364</v>
      </c>
      <c r="D425">
        <v>4996</v>
      </c>
    </row>
    <row r="426" spans="1:4" x14ac:dyDescent="0.25">
      <c r="A426" t="s">
        <v>2990</v>
      </c>
      <c r="B426" t="s">
        <v>3041</v>
      </c>
      <c r="C426" t="s">
        <v>3043</v>
      </c>
      <c r="D426">
        <v>2484.1984913500019</v>
      </c>
    </row>
    <row r="427" spans="1:4" x14ac:dyDescent="0.25">
      <c r="A427" t="s">
        <v>2990</v>
      </c>
      <c r="B427" t="s">
        <v>3042</v>
      </c>
      <c r="C427" t="s">
        <v>3043</v>
      </c>
      <c r="D427">
        <v>359</v>
      </c>
    </row>
    <row r="428" spans="1:4" x14ac:dyDescent="0.25">
      <c r="A428" t="s">
        <v>2990</v>
      </c>
      <c r="B428" t="s">
        <v>3041</v>
      </c>
      <c r="C428" t="s">
        <v>3044</v>
      </c>
      <c r="D428">
        <v>3.49272092</v>
      </c>
    </row>
    <row r="429" spans="1:4" x14ac:dyDescent="0.25">
      <c r="A429" t="s">
        <v>2990</v>
      </c>
      <c r="B429" t="s">
        <v>3042</v>
      </c>
      <c r="C429" t="s">
        <v>3044</v>
      </c>
      <c r="D429">
        <v>9</v>
      </c>
    </row>
    <row r="430" spans="1:4" x14ac:dyDescent="0.25">
      <c r="A430" t="s">
        <v>2990</v>
      </c>
      <c r="B430" t="s">
        <v>3041</v>
      </c>
      <c r="C430" t="s">
        <v>3045</v>
      </c>
      <c r="D430">
        <v>7083.301351380007</v>
      </c>
    </row>
    <row r="431" spans="1:4" x14ac:dyDescent="0.25">
      <c r="A431" t="s">
        <v>2990</v>
      </c>
      <c r="B431" t="s">
        <v>3042</v>
      </c>
      <c r="C431" t="s">
        <v>3045</v>
      </c>
      <c r="D431">
        <v>550</v>
      </c>
    </row>
    <row r="432" spans="1:4" x14ac:dyDescent="0.25">
      <c r="A432" t="s">
        <v>2990</v>
      </c>
      <c r="B432" t="s">
        <v>3041</v>
      </c>
      <c r="C432" t="s">
        <v>3046</v>
      </c>
      <c r="D432">
        <v>15804.412089710037</v>
      </c>
    </row>
    <row r="433" spans="1:4" x14ac:dyDescent="0.25">
      <c r="A433" t="s">
        <v>2990</v>
      </c>
      <c r="B433" t="s">
        <v>3042</v>
      </c>
      <c r="C433" t="s">
        <v>3046</v>
      </c>
      <c r="D433">
        <v>2788</v>
      </c>
    </row>
    <row r="434" spans="1:4" x14ac:dyDescent="0.25">
      <c r="A434" t="s">
        <v>2990</v>
      </c>
      <c r="B434" t="s">
        <v>3041</v>
      </c>
      <c r="C434" t="s">
        <v>313</v>
      </c>
      <c r="D434">
        <v>734.35264752999967</v>
      </c>
    </row>
    <row r="435" spans="1:4" x14ac:dyDescent="0.25">
      <c r="A435" t="s">
        <v>2990</v>
      </c>
      <c r="B435" t="s">
        <v>3042</v>
      </c>
      <c r="C435" t="s">
        <v>313</v>
      </c>
      <c r="D435">
        <v>121</v>
      </c>
    </row>
    <row r="436" spans="1:4" x14ac:dyDescent="0.25">
      <c r="A436" t="s">
        <v>2990</v>
      </c>
      <c r="B436" t="s">
        <v>3041</v>
      </c>
      <c r="C436" t="s">
        <v>3047</v>
      </c>
      <c r="D436">
        <v>524.54684190000035</v>
      </c>
    </row>
    <row r="437" spans="1:4" x14ac:dyDescent="0.25">
      <c r="A437" t="s">
        <v>2990</v>
      </c>
      <c r="B437" t="s">
        <v>3042</v>
      </c>
      <c r="C437" t="s">
        <v>3047</v>
      </c>
      <c r="D437">
        <v>550</v>
      </c>
    </row>
    <row r="438" spans="1:4" x14ac:dyDescent="0.25">
      <c r="A438" t="s">
        <v>2990</v>
      </c>
      <c r="B438" t="s">
        <v>3041</v>
      </c>
      <c r="C438" t="s">
        <v>3048</v>
      </c>
      <c r="D438">
        <v>12863.484709400058</v>
      </c>
    </row>
    <row r="439" spans="1:4" x14ac:dyDescent="0.25">
      <c r="A439" t="s">
        <v>2990</v>
      </c>
      <c r="B439" t="s">
        <v>3042</v>
      </c>
      <c r="C439" t="s">
        <v>3048</v>
      </c>
      <c r="D439">
        <v>4186</v>
      </c>
    </row>
    <row r="440" spans="1:4" x14ac:dyDescent="0.25">
      <c r="A440" t="s">
        <v>2990</v>
      </c>
      <c r="B440" t="s">
        <v>3041</v>
      </c>
      <c r="C440" t="s">
        <v>3049</v>
      </c>
      <c r="D440">
        <v>2732.4147585700007</v>
      </c>
    </row>
    <row r="441" spans="1:4" x14ac:dyDescent="0.25">
      <c r="A441" t="s">
        <v>2990</v>
      </c>
      <c r="B441" t="s">
        <v>3042</v>
      </c>
      <c r="C441" t="s">
        <v>3049</v>
      </c>
      <c r="D441">
        <v>357</v>
      </c>
    </row>
    <row r="442" spans="1:4" x14ac:dyDescent="0.25">
      <c r="A442" t="s">
        <v>2990</v>
      </c>
      <c r="B442" t="s">
        <v>3041</v>
      </c>
      <c r="C442" t="s">
        <v>3050</v>
      </c>
      <c r="D442">
        <v>64.552398699999998</v>
      </c>
    </row>
    <row r="443" spans="1:4" x14ac:dyDescent="0.25">
      <c r="A443" t="s">
        <v>2990</v>
      </c>
      <c r="B443" t="s">
        <v>3042</v>
      </c>
      <c r="C443" t="s">
        <v>3050</v>
      </c>
      <c r="D443">
        <v>13</v>
      </c>
    </row>
    <row r="444" spans="1:4" x14ac:dyDescent="0.25">
      <c r="A444" t="s">
        <v>2991</v>
      </c>
      <c r="B444" t="s">
        <v>3041</v>
      </c>
      <c r="C444" t="s">
        <v>1364</v>
      </c>
      <c r="D444">
        <v>54005.545761260131</v>
      </c>
    </row>
    <row r="445" spans="1:4" x14ac:dyDescent="0.25">
      <c r="A445" t="s">
        <v>2991</v>
      </c>
      <c r="B445" t="s">
        <v>3042</v>
      </c>
      <c r="C445" t="s">
        <v>1364</v>
      </c>
      <c r="D445">
        <v>11488</v>
      </c>
    </row>
    <row r="446" spans="1:4" x14ac:dyDescent="0.25">
      <c r="A446" t="s">
        <v>2991</v>
      </c>
      <c r="B446" t="s">
        <v>3041</v>
      </c>
      <c r="C446" t="s">
        <v>3043</v>
      </c>
      <c r="D446">
        <v>10149.923601349996</v>
      </c>
    </row>
    <row r="447" spans="1:4" x14ac:dyDescent="0.25">
      <c r="A447" t="s">
        <v>2991</v>
      </c>
      <c r="B447" t="s">
        <v>3042</v>
      </c>
      <c r="C447" t="s">
        <v>3043</v>
      </c>
      <c r="D447">
        <v>1350</v>
      </c>
    </row>
    <row r="448" spans="1:4" x14ac:dyDescent="0.25">
      <c r="A448" t="s">
        <v>2991</v>
      </c>
      <c r="B448" t="s">
        <v>3041</v>
      </c>
      <c r="C448" t="s">
        <v>3044</v>
      </c>
      <c r="D448">
        <v>33457.907980359771</v>
      </c>
    </row>
    <row r="449" spans="1:4" x14ac:dyDescent="0.25">
      <c r="A449" t="s">
        <v>2991</v>
      </c>
      <c r="B449" t="s">
        <v>3042</v>
      </c>
      <c r="C449" t="s">
        <v>3044</v>
      </c>
      <c r="D449">
        <v>29335</v>
      </c>
    </row>
    <row r="450" spans="1:4" x14ac:dyDescent="0.25">
      <c r="A450" t="s">
        <v>2991</v>
      </c>
      <c r="B450" t="s">
        <v>3041</v>
      </c>
      <c r="C450" t="s">
        <v>3045</v>
      </c>
      <c r="D450">
        <v>19964.661961989972</v>
      </c>
    </row>
    <row r="451" spans="1:4" x14ac:dyDescent="0.25">
      <c r="A451" t="s">
        <v>2991</v>
      </c>
      <c r="B451" t="s">
        <v>3042</v>
      </c>
      <c r="C451" t="s">
        <v>3045</v>
      </c>
      <c r="D451">
        <v>1369</v>
      </c>
    </row>
    <row r="452" spans="1:4" x14ac:dyDescent="0.25">
      <c r="A452" t="s">
        <v>2991</v>
      </c>
      <c r="B452" t="s">
        <v>3041</v>
      </c>
      <c r="C452" t="s">
        <v>3046</v>
      </c>
      <c r="D452">
        <v>103137.32174623029</v>
      </c>
    </row>
    <row r="453" spans="1:4" x14ac:dyDescent="0.25">
      <c r="A453" t="s">
        <v>2991</v>
      </c>
      <c r="B453" t="s">
        <v>3042</v>
      </c>
      <c r="C453" t="s">
        <v>3046</v>
      </c>
      <c r="D453">
        <v>6955</v>
      </c>
    </row>
    <row r="454" spans="1:4" x14ac:dyDescent="0.25">
      <c r="A454" t="s">
        <v>2991</v>
      </c>
      <c r="B454" t="s">
        <v>3041</v>
      </c>
      <c r="C454" t="s">
        <v>313</v>
      </c>
      <c r="D454">
        <v>8825.5022434500042</v>
      </c>
    </row>
    <row r="455" spans="1:4" x14ac:dyDescent="0.25">
      <c r="A455" t="s">
        <v>2991</v>
      </c>
      <c r="B455" t="s">
        <v>3042</v>
      </c>
      <c r="C455" t="s">
        <v>313</v>
      </c>
      <c r="D455">
        <v>436</v>
      </c>
    </row>
    <row r="456" spans="1:4" x14ac:dyDescent="0.25">
      <c r="A456" t="s">
        <v>2991</v>
      </c>
      <c r="B456" t="s">
        <v>3041</v>
      </c>
      <c r="C456" t="s">
        <v>3047</v>
      </c>
      <c r="D456">
        <v>521799.81857532193</v>
      </c>
    </row>
    <row r="457" spans="1:4" x14ac:dyDescent="0.25">
      <c r="A457" t="s">
        <v>2991</v>
      </c>
      <c r="B457" t="s">
        <v>3042</v>
      </c>
      <c r="C457" t="s">
        <v>3047</v>
      </c>
      <c r="D457">
        <v>294636</v>
      </c>
    </row>
    <row r="458" spans="1:4" x14ac:dyDescent="0.25">
      <c r="A458" t="s">
        <v>2991</v>
      </c>
      <c r="B458" t="s">
        <v>3041</v>
      </c>
      <c r="C458" t="s">
        <v>3048</v>
      </c>
      <c r="D458">
        <v>140636.2104240105</v>
      </c>
    </row>
    <row r="459" spans="1:4" x14ac:dyDescent="0.25">
      <c r="A459" t="s">
        <v>2991</v>
      </c>
      <c r="B459" t="s">
        <v>3042</v>
      </c>
      <c r="C459" t="s">
        <v>3048</v>
      </c>
      <c r="D459">
        <v>16510</v>
      </c>
    </row>
    <row r="460" spans="1:4" x14ac:dyDescent="0.25">
      <c r="A460" t="s">
        <v>2991</v>
      </c>
      <c r="B460" t="s">
        <v>3041</v>
      </c>
      <c r="C460" t="s">
        <v>3049</v>
      </c>
      <c r="D460">
        <v>4819.0820374699961</v>
      </c>
    </row>
    <row r="461" spans="1:4" x14ac:dyDescent="0.25">
      <c r="A461" t="s">
        <v>2991</v>
      </c>
      <c r="B461" t="s">
        <v>3042</v>
      </c>
      <c r="C461" t="s">
        <v>3049</v>
      </c>
      <c r="D461">
        <v>428</v>
      </c>
    </row>
    <row r="462" spans="1:4" x14ac:dyDescent="0.25">
      <c r="A462" t="s">
        <v>2991</v>
      </c>
      <c r="B462" t="s">
        <v>3041</v>
      </c>
      <c r="C462" t="s">
        <v>3050</v>
      </c>
      <c r="D462">
        <v>2246.0387719300015</v>
      </c>
    </row>
    <row r="463" spans="1:4" x14ac:dyDescent="0.25">
      <c r="A463" t="s">
        <v>2991</v>
      </c>
      <c r="B463" t="s">
        <v>3042</v>
      </c>
      <c r="C463" t="s">
        <v>3050</v>
      </c>
      <c r="D463">
        <v>328</v>
      </c>
    </row>
    <row r="464" spans="1:4" x14ac:dyDescent="0.25">
      <c r="A464" t="s">
        <v>2992</v>
      </c>
      <c r="B464" t="s">
        <v>3041</v>
      </c>
      <c r="C464" t="s">
        <v>1364</v>
      </c>
      <c r="D464">
        <v>146.52196533000003</v>
      </c>
    </row>
    <row r="465" spans="1:4" x14ac:dyDescent="0.25">
      <c r="A465" t="s">
        <v>2992</v>
      </c>
      <c r="B465" t="s">
        <v>3042</v>
      </c>
      <c r="C465" t="s">
        <v>1364</v>
      </c>
      <c r="D465">
        <v>70</v>
      </c>
    </row>
    <row r="466" spans="1:4" x14ac:dyDescent="0.25">
      <c r="A466" t="s">
        <v>2992</v>
      </c>
      <c r="B466" t="s">
        <v>3041</v>
      </c>
      <c r="C466" t="s">
        <v>3043</v>
      </c>
      <c r="D466">
        <v>877.60882722999952</v>
      </c>
    </row>
    <row r="467" spans="1:4" x14ac:dyDescent="0.25">
      <c r="A467" t="s">
        <v>2992</v>
      </c>
      <c r="B467" t="s">
        <v>3042</v>
      </c>
      <c r="C467" t="s">
        <v>3043</v>
      </c>
      <c r="D467">
        <v>217</v>
      </c>
    </row>
    <row r="468" spans="1:4" x14ac:dyDescent="0.25">
      <c r="A468" t="s">
        <v>2992</v>
      </c>
      <c r="B468" t="s">
        <v>3041</v>
      </c>
      <c r="C468" t="s">
        <v>3044</v>
      </c>
      <c r="D468">
        <v>2.4686839100000002</v>
      </c>
    </row>
    <row r="469" spans="1:4" x14ac:dyDescent="0.25">
      <c r="A469" t="s">
        <v>2992</v>
      </c>
      <c r="B469" t="s">
        <v>3042</v>
      </c>
      <c r="C469" t="s">
        <v>3044</v>
      </c>
      <c r="D469">
        <v>21</v>
      </c>
    </row>
    <row r="470" spans="1:4" x14ac:dyDescent="0.25">
      <c r="A470" t="s">
        <v>2992</v>
      </c>
      <c r="B470" t="s">
        <v>3041</v>
      </c>
      <c r="C470" t="s">
        <v>3045</v>
      </c>
      <c r="D470">
        <v>63.033035339999991</v>
      </c>
    </row>
    <row r="471" spans="1:4" x14ac:dyDescent="0.25">
      <c r="A471" t="s">
        <v>2992</v>
      </c>
      <c r="B471" t="s">
        <v>3042</v>
      </c>
      <c r="C471" t="s">
        <v>3045</v>
      </c>
      <c r="D471">
        <v>13</v>
      </c>
    </row>
    <row r="472" spans="1:4" x14ac:dyDescent="0.25">
      <c r="A472" t="s">
        <v>2992</v>
      </c>
      <c r="B472" t="s">
        <v>3041</v>
      </c>
      <c r="C472" t="s">
        <v>3046</v>
      </c>
      <c r="D472">
        <v>625.79235383999958</v>
      </c>
    </row>
    <row r="473" spans="1:4" x14ac:dyDescent="0.25">
      <c r="A473" t="s">
        <v>2992</v>
      </c>
      <c r="B473" t="s">
        <v>3042</v>
      </c>
      <c r="C473" t="s">
        <v>3046</v>
      </c>
      <c r="D473">
        <v>112</v>
      </c>
    </row>
    <row r="474" spans="1:4" x14ac:dyDescent="0.25">
      <c r="A474" t="s">
        <v>2992</v>
      </c>
      <c r="B474" t="s">
        <v>3041</v>
      </c>
      <c r="C474" t="s">
        <v>313</v>
      </c>
      <c r="D474">
        <v>1.5104886400000002</v>
      </c>
    </row>
    <row r="475" spans="1:4" x14ac:dyDescent="0.25">
      <c r="A475" t="s">
        <v>2992</v>
      </c>
      <c r="B475" t="s">
        <v>3042</v>
      </c>
      <c r="C475" t="s">
        <v>313</v>
      </c>
      <c r="D475">
        <v>1</v>
      </c>
    </row>
    <row r="476" spans="1:4" x14ac:dyDescent="0.25">
      <c r="A476" t="s">
        <v>2992</v>
      </c>
      <c r="B476" t="s">
        <v>3041</v>
      </c>
      <c r="C476" t="s">
        <v>3047</v>
      </c>
      <c r="D476">
        <v>115.62007659000015</v>
      </c>
    </row>
    <row r="477" spans="1:4" x14ac:dyDescent="0.25">
      <c r="A477" t="s">
        <v>2992</v>
      </c>
      <c r="B477" t="s">
        <v>3042</v>
      </c>
      <c r="C477" t="s">
        <v>3047</v>
      </c>
      <c r="D477">
        <v>342</v>
      </c>
    </row>
    <row r="478" spans="1:4" x14ac:dyDescent="0.25">
      <c r="A478" t="s">
        <v>2992</v>
      </c>
      <c r="B478" t="s">
        <v>3041</v>
      </c>
      <c r="C478" t="s">
        <v>3048</v>
      </c>
      <c r="D478">
        <v>519.15846744000021</v>
      </c>
    </row>
    <row r="479" spans="1:4" x14ac:dyDescent="0.25">
      <c r="A479" t="s">
        <v>2992</v>
      </c>
      <c r="B479" t="s">
        <v>3042</v>
      </c>
      <c r="C479" t="s">
        <v>3048</v>
      </c>
      <c r="D479">
        <v>189</v>
      </c>
    </row>
    <row r="480" spans="1:4" x14ac:dyDescent="0.25">
      <c r="A480" t="s">
        <v>2992</v>
      </c>
      <c r="B480" t="s">
        <v>3041</v>
      </c>
      <c r="C480" t="s">
        <v>3049</v>
      </c>
      <c r="D480">
        <v>553.13169308000022</v>
      </c>
    </row>
    <row r="481" spans="1:4" x14ac:dyDescent="0.25">
      <c r="A481" t="s">
        <v>2992</v>
      </c>
      <c r="B481" t="s">
        <v>3042</v>
      </c>
      <c r="C481" t="s">
        <v>3049</v>
      </c>
      <c r="D481">
        <v>46</v>
      </c>
    </row>
    <row r="482" spans="1:4" x14ac:dyDescent="0.25">
      <c r="A482" t="s">
        <v>2992</v>
      </c>
      <c r="B482" t="s">
        <v>3041</v>
      </c>
      <c r="C482" t="s">
        <v>3050</v>
      </c>
      <c r="D482">
        <v>29.672363530000002</v>
      </c>
    </row>
    <row r="483" spans="1:4" x14ac:dyDescent="0.25">
      <c r="A483" t="s">
        <v>2992</v>
      </c>
      <c r="B483" t="s">
        <v>3042</v>
      </c>
      <c r="C483" t="s">
        <v>3050</v>
      </c>
      <c r="D483">
        <v>17</v>
      </c>
    </row>
    <row r="484" spans="1:4" x14ac:dyDescent="0.25">
      <c r="A484" t="s">
        <v>2993</v>
      </c>
      <c r="B484" t="s">
        <v>3041</v>
      </c>
      <c r="C484" t="s">
        <v>1364</v>
      </c>
      <c r="D484">
        <v>1.3451945199999995</v>
      </c>
    </row>
    <row r="485" spans="1:4" x14ac:dyDescent="0.25">
      <c r="A485" t="s">
        <v>2993</v>
      </c>
      <c r="B485" t="s">
        <v>3042</v>
      </c>
      <c r="C485" t="s">
        <v>1364</v>
      </c>
      <c r="D485">
        <v>25</v>
      </c>
    </row>
    <row r="486" spans="1:4" x14ac:dyDescent="0.25">
      <c r="A486" t="s">
        <v>2993</v>
      </c>
      <c r="B486" t="s">
        <v>3041</v>
      </c>
      <c r="C486" t="s">
        <v>3043</v>
      </c>
      <c r="D486">
        <v>1542.9564797499986</v>
      </c>
    </row>
    <row r="487" spans="1:4" x14ac:dyDescent="0.25">
      <c r="A487" t="s">
        <v>2993</v>
      </c>
      <c r="B487" t="s">
        <v>3042</v>
      </c>
      <c r="C487" t="s">
        <v>3043</v>
      </c>
      <c r="D487">
        <v>416</v>
      </c>
    </row>
    <row r="488" spans="1:4" x14ac:dyDescent="0.25">
      <c r="A488" t="s">
        <v>2993</v>
      </c>
      <c r="B488" t="s">
        <v>3041</v>
      </c>
      <c r="C488" t="s">
        <v>3044</v>
      </c>
      <c r="D488">
        <v>47.831290410000037</v>
      </c>
    </row>
    <row r="489" spans="1:4" x14ac:dyDescent="0.25">
      <c r="A489" t="s">
        <v>2993</v>
      </c>
      <c r="B489" t="s">
        <v>3042</v>
      </c>
      <c r="C489" t="s">
        <v>3044</v>
      </c>
      <c r="D489">
        <v>190</v>
      </c>
    </row>
    <row r="490" spans="1:4" x14ac:dyDescent="0.25">
      <c r="A490" t="s">
        <v>2993</v>
      </c>
      <c r="B490" t="s">
        <v>3041</v>
      </c>
      <c r="C490" t="s">
        <v>3045</v>
      </c>
      <c r="D490">
        <v>13.74531816</v>
      </c>
    </row>
    <row r="491" spans="1:4" x14ac:dyDescent="0.25">
      <c r="A491" t="s">
        <v>2993</v>
      </c>
      <c r="B491" t="s">
        <v>3042</v>
      </c>
      <c r="C491" t="s">
        <v>3045</v>
      </c>
      <c r="D491">
        <v>11</v>
      </c>
    </row>
    <row r="492" spans="1:4" x14ac:dyDescent="0.25">
      <c r="A492" t="s">
        <v>2993</v>
      </c>
      <c r="B492" t="s">
        <v>3041</v>
      </c>
      <c r="C492" t="s">
        <v>3046</v>
      </c>
      <c r="D492">
        <v>237.00878148000004</v>
      </c>
    </row>
    <row r="493" spans="1:4" x14ac:dyDescent="0.25">
      <c r="A493" t="s">
        <v>2993</v>
      </c>
      <c r="B493" t="s">
        <v>3042</v>
      </c>
      <c r="C493" t="s">
        <v>3046</v>
      </c>
      <c r="D493">
        <v>22</v>
      </c>
    </row>
    <row r="494" spans="1:4" x14ac:dyDescent="0.25">
      <c r="A494" t="s">
        <v>2993</v>
      </c>
      <c r="B494" t="s">
        <v>3041</v>
      </c>
      <c r="C494" t="s">
        <v>3047</v>
      </c>
      <c r="D494">
        <v>1440.1365603699951</v>
      </c>
    </row>
    <row r="495" spans="1:4" x14ac:dyDescent="0.25">
      <c r="A495" t="s">
        <v>2993</v>
      </c>
      <c r="B495" t="s">
        <v>3042</v>
      </c>
      <c r="C495" t="s">
        <v>3047</v>
      </c>
      <c r="D495">
        <v>5309</v>
      </c>
    </row>
    <row r="496" spans="1:4" x14ac:dyDescent="0.25">
      <c r="A496" t="s">
        <v>2993</v>
      </c>
      <c r="B496" t="s">
        <v>3041</v>
      </c>
      <c r="C496" t="s">
        <v>3048</v>
      </c>
      <c r="D496">
        <v>71.685861330000037</v>
      </c>
    </row>
    <row r="497" spans="1:4" x14ac:dyDescent="0.25">
      <c r="A497" t="s">
        <v>2993</v>
      </c>
      <c r="B497" t="s">
        <v>3042</v>
      </c>
      <c r="C497" t="s">
        <v>3048</v>
      </c>
      <c r="D497">
        <v>44</v>
      </c>
    </row>
    <row r="498" spans="1:4" x14ac:dyDescent="0.25">
      <c r="A498" t="s">
        <v>2993</v>
      </c>
      <c r="B498" t="s">
        <v>3041</v>
      </c>
      <c r="C498" t="s">
        <v>3049</v>
      </c>
      <c r="D498">
        <v>2240.268100230001</v>
      </c>
    </row>
    <row r="499" spans="1:4" x14ac:dyDescent="0.25">
      <c r="A499" t="s">
        <v>2993</v>
      </c>
      <c r="B499" t="s">
        <v>3042</v>
      </c>
      <c r="C499" t="s">
        <v>3049</v>
      </c>
      <c r="D499">
        <v>433</v>
      </c>
    </row>
    <row r="500" spans="1:4" x14ac:dyDescent="0.25">
      <c r="A500" t="s">
        <v>2993</v>
      </c>
      <c r="B500" t="s">
        <v>3041</v>
      </c>
      <c r="C500" t="s">
        <v>3050</v>
      </c>
      <c r="D500">
        <v>63504.85413171017</v>
      </c>
    </row>
    <row r="501" spans="1:4" x14ac:dyDescent="0.25">
      <c r="A501" t="s">
        <v>2993</v>
      </c>
      <c r="B501" t="s">
        <v>3042</v>
      </c>
      <c r="C501" t="s">
        <v>3050</v>
      </c>
      <c r="D501">
        <v>9668</v>
      </c>
    </row>
    <row r="502" spans="1:4" x14ac:dyDescent="0.25">
      <c r="A502" t="s">
        <v>2988</v>
      </c>
      <c r="B502" t="s">
        <v>3051</v>
      </c>
      <c r="C502" t="s">
        <v>3052</v>
      </c>
      <c r="D502">
        <v>240.1549685199999</v>
      </c>
    </row>
    <row r="503" spans="1:4" x14ac:dyDescent="0.25">
      <c r="A503" t="s">
        <v>2988</v>
      </c>
      <c r="B503" t="s">
        <v>3051</v>
      </c>
      <c r="C503" t="s">
        <v>3053</v>
      </c>
      <c r="D503">
        <v>228.96766399000001</v>
      </c>
    </row>
    <row r="504" spans="1:4" x14ac:dyDescent="0.25">
      <c r="A504" t="s">
        <v>2988</v>
      </c>
      <c r="B504" t="s">
        <v>3051</v>
      </c>
      <c r="C504" t="s">
        <v>3054</v>
      </c>
      <c r="D504">
        <v>422.17125771000013</v>
      </c>
    </row>
    <row r="505" spans="1:4" x14ac:dyDescent="0.25">
      <c r="A505" t="s">
        <v>2988</v>
      </c>
      <c r="B505" t="s">
        <v>3051</v>
      </c>
      <c r="C505" t="s">
        <v>3055</v>
      </c>
      <c r="D505">
        <v>188.899</v>
      </c>
    </row>
    <row r="506" spans="1:4" x14ac:dyDescent="0.25">
      <c r="A506" t="s">
        <v>2988</v>
      </c>
      <c r="B506" t="s">
        <v>3051</v>
      </c>
      <c r="C506" t="s">
        <v>3056</v>
      </c>
      <c r="D506">
        <v>2843.1750000000002</v>
      </c>
    </row>
    <row r="507" spans="1:4" x14ac:dyDescent="0.25">
      <c r="A507" t="s">
        <v>2988</v>
      </c>
      <c r="B507" t="s">
        <v>3051</v>
      </c>
      <c r="C507" t="s">
        <v>3057</v>
      </c>
      <c r="D507">
        <v>3563.7149280300146</v>
      </c>
    </row>
    <row r="508" spans="1:4" x14ac:dyDescent="0.25">
      <c r="A508" t="s">
        <v>2989</v>
      </c>
      <c r="B508" t="s">
        <v>3051</v>
      </c>
      <c r="C508" t="s">
        <v>3052</v>
      </c>
      <c r="D508">
        <v>164089.27408386781</v>
      </c>
    </row>
    <row r="509" spans="1:4" x14ac:dyDescent="0.25">
      <c r="A509" t="s">
        <v>2989</v>
      </c>
      <c r="B509" t="s">
        <v>3051</v>
      </c>
      <c r="C509" t="s">
        <v>3053</v>
      </c>
      <c r="D509">
        <v>21425.339883189998</v>
      </c>
    </row>
    <row r="510" spans="1:4" x14ac:dyDescent="0.25">
      <c r="A510" t="s">
        <v>2989</v>
      </c>
      <c r="B510" t="s">
        <v>3051</v>
      </c>
      <c r="C510" t="s">
        <v>3054</v>
      </c>
      <c r="D510">
        <v>51706.01276965985</v>
      </c>
    </row>
    <row r="511" spans="1:4" x14ac:dyDescent="0.25">
      <c r="A511" t="s">
        <v>2989</v>
      </c>
      <c r="B511" t="s">
        <v>3051</v>
      </c>
      <c r="C511" t="s">
        <v>3055</v>
      </c>
      <c r="D511">
        <v>13313.072789339996</v>
      </c>
    </row>
    <row r="512" spans="1:4" x14ac:dyDescent="0.25">
      <c r="A512" t="s">
        <v>2989</v>
      </c>
      <c r="B512" t="s">
        <v>3051</v>
      </c>
      <c r="C512" t="s">
        <v>3056</v>
      </c>
      <c r="D512">
        <v>15860.262583050002</v>
      </c>
    </row>
    <row r="513" spans="1:4" x14ac:dyDescent="0.25">
      <c r="A513" t="s">
        <v>2989</v>
      </c>
      <c r="B513" t="s">
        <v>3051</v>
      </c>
      <c r="C513" t="s">
        <v>3057</v>
      </c>
      <c r="D513">
        <v>281389.78177498135</v>
      </c>
    </row>
    <row r="514" spans="1:4" x14ac:dyDescent="0.25">
      <c r="A514" t="s">
        <v>2990</v>
      </c>
      <c r="B514" t="s">
        <v>3051</v>
      </c>
      <c r="C514" t="s">
        <v>3052</v>
      </c>
      <c r="D514">
        <v>12689.864845100004</v>
      </c>
    </row>
    <row r="515" spans="1:4" x14ac:dyDescent="0.25">
      <c r="A515" t="s">
        <v>2990</v>
      </c>
      <c r="B515" t="s">
        <v>3051</v>
      </c>
      <c r="C515" t="s">
        <v>3053</v>
      </c>
      <c r="D515">
        <v>7562.0830615600016</v>
      </c>
    </row>
    <row r="516" spans="1:4" x14ac:dyDescent="0.25">
      <c r="A516" t="s">
        <v>2990</v>
      </c>
      <c r="B516" t="s">
        <v>3051</v>
      </c>
      <c r="C516" t="s">
        <v>3054</v>
      </c>
      <c r="D516">
        <v>20811.295764299972</v>
      </c>
    </row>
    <row r="517" spans="1:4" x14ac:dyDescent="0.25">
      <c r="A517" t="s">
        <v>2990</v>
      </c>
      <c r="B517" t="s">
        <v>3051</v>
      </c>
      <c r="C517" t="s">
        <v>3055</v>
      </c>
      <c r="D517">
        <v>3811.4389919100004</v>
      </c>
    </row>
    <row r="518" spans="1:4" x14ac:dyDescent="0.25">
      <c r="A518" t="s">
        <v>2990</v>
      </c>
      <c r="B518" t="s">
        <v>3051</v>
      </c>
      <c r="C518" t="s">
        <v>3056</v>
      </c>
      <c r="D518">
        <v>7826.9420944900003</v>
      </c>
    </row>
    <row r="519" spans="1:4" x14ac:dyDescent="0.25">
      <c r="A519" t="s">
        <v>2990</v>
      </c>
      <c r="B519" t="s">
        <v>3051</v>
      </c>
      <c r="C519" t="s">
        <v>3057</v>
      </c>
      <c r="D519">
        <v>6119.1850962399803</v>
      </c>
    </row>
    <row r="520" spans="1:4" x14ac:dyDescent="0.25">
      <c r="A520" t="s">
        <v>2991</v>
      </c>
      <c r="B520" t="s">
        <v>3051</v>
      </c>
      <c r="C520" t="s">
        <v>3052</v>
      </c>
      <c r="D520">
        <v>298257.82758173533</v>
      </c>
    </row>
    <row r="521" spans="1:4" x14ac:dyDescent="0.25">
      <c r="A521" t="s">
        <v>2991</v>
      </c>
      <c r="B521" t="s">
        <v>3051</v>
      </c>
      <c r="C521" t="s">
        <v>3053</v>
      </c>
      <c r="D521">
        <v>47522.94990993011</v>
      </c>
    </row>
    <row r="522" spans="1:4" x14ac:dyDescent="0.25">
      <c r="A522" t="s">
        <v>2991</v>
      </c>
      <c r="B522" t="s">
        <v>3051</v>
      </c>
      <c r="C522" t="s">
        <v>3054</v>
      </c>
      <c r="D522">
        <v>145097.79405281896</v>
      </c>
    </row>
    <row r="523" spans="1:4" x14ac:dyDescent="0.25">
      <c r="A523" t="s">
        <v>2991</v>
      </c>
      <c r="B523" t="s">
        <v>3051</v>
      </c>
      <c r="C523" t="s">
        <v>3055</v>
      </c>
      <c r="D523">
        <v>31916.967815779964</v>
      </c>
    </row>
    <row r="524" spans="1:4" x14ac:dyDescent="0.25">
      <c r="A524" t="s">
        <v>2991</v>
      </c>
      <c r="B524" t="s">
        <v>3051</v>
      </c>
      <c r="C524" t="s">
        <v>3056</v>
      </c>
      <c r="D524">
        <v>137586.34228391002</v>
      </c>
    </row>
    <row r="525" spans="1:4" x14ac:dyDescent="0.25">
      <c r="A525" t="s">
        <v>2991</v>
      </c>
      <c r="B525" t="s">
        <v>3051</v>
      </c>
      <c r="C525" t="s">
        <v>3057</v>
      </c>
      <c r="D525">
        <v>238660.1314591991</v>
      </c>
    </row>
    <row r="526" spans="1:4" x14ac:dyDescent="0.25">
      <c r="A526" t="s">
        <v>2992</v>
      </c>
      <c r="B526" t="s">
        <v>3051</v>
      </c>
      <c r="C526" t="s">
        <v>3052</v>
      </c>
      <c r="D526">
        <v>772.94401400999982</v>
      </c>
    </row>
    <row r="527" spans="1:4" x14ac:dyDescent="0.25">
      <c r="A527" t="s">
        <v>2992</v>
      </c>
      <c r="B527" t="s">
        <v>3051</v>
      </c>
      <c r="C527" t="s">
        <v>3053</v>
      </c>
      <c r="D527">
        <v>284.50000028999995</v>
      </c>
    </row>
    <row r="528" spans="1:4" x14ac:dyDescent="0.25">
      <c r="A528" t="s">
        <v>2992</v>
      </c>
      <c r="B528" t="s">
        <v>3051</v>
      </c>
      <c r="C528" t="s">
        <v>3054</v>
      </c>
      <c r="D528">
        <v>829.21100814000022</v>
      </c>
    </row>
    <row r="529" spans="1:4" x14ac:dyDescent="0.25">
      <c r="A529" t="s">
        <v>2992</v>
      </c>
      <c r="B529" t="s">
        <v>3051</v>
      </c>
      <c r="C529" t="s">
        <v>3055</v>
      </c>
      <c r="D529">
        <v>94.58016379</v>
      </c>
    </row>
    <row r="530" spans="1:4" x14ac:dyDescent="0.25">
      <c r="A530" t="s">
        <v>2992</v>
      </c>
      <c r="B530" t="s">
        <v>3051</v>
      </c>
      <c r="C530" t="s">
        <v>3056</v>
      </c>
      <c r="D530">
        <v>586.35872187000007</v>
      </c>
    </row>
    <row r="531" spans="1:4" x14ac:dyDescent="0.25">
      <c r="A531" t="s">
        <v>2992</v>
      </c>
      <c r="B531" t="s">
        <v>3051</v>
      </c>
      <c r="C531" t="s">
        <v>3057</v>
      </c>
      <c r="D531">
        <v>366.92404683000035</v>
      </c>
    </row>
    <row r="532" spans="1:4" x14ac:dyDescent="0.25">
      <c r="A532" t="s">
        <v>2993</v>
      </c>
      <c r="B532" t="s">
        <v>3051</v>
      </c>
      <c r="C532" t="s">
        <v>3052</v>
      </c>
      <c r="D532">
        <v>6040.0821079100187</v>
      </c>
    </row>
    <row r="533" spans="1:4" x14ac:dyDescent="0.25">
      <c r="A533" t="s">
        <v>2993</v>
      </c>
      <c r="B533" t="s">
        <v>3051</v>
      </c>
      <c r="C533" t="s">
        <v>3053</v>
      </c>
      <c r="D533">
        <v>16418.248143300007</v>
      </c>
    </row>
    <row r="534" spans="1:4" x14ac:dyDescent="0.25">
      <c r="A534" t="s">
        <v>2993</v>
      </c>
      <c r="B534" t="s">
        <v>3051</v>
      </c>
      <c r="C534" t="s">
        <v>3054</v>
      </c>
      <c r="D534">
        <v>17165.897296699975</v>
      </c>
    </row>
    <row r="535" spans="1:4" x14ac:dyDescent="0.25">
      <c r="A535" t="s">
        <v>2993</v>
      </c>
      <c r="B535" t="s">
        <v>3051</v>
      </c>
      <c r="C535" t="s">
        <v>3055</v>
      </c>
      <c r="D535">
        <v>15151.485462349998</v>
      </c>
    </row>
    <row r="536" spans="1:4" x14ac:dyDescent="0.25">
      <c r="A536" t="s">
        <v>2993</v>
      </c>
      <c r="B536" t="s">
        <v>3051</v>
      </c>
      <c r="C536" t="s">
        <v>3056</v>
      </c>
      <c r="D536">
        <v>9795.4171955699985</v>
      </c>
    </row>
    <row r="537" spans="1:4" x14ac:dyDescent="0.25">
      <c r="A537" t="s">
        <v>2993</v>
      </c>
      <c r="B537" t="s">
        <v>3051</v>
      </c>
      <c r="C537" t="s">
        <v>3057</v>
      </c>
      <c r="D537">
        <v>4528.7015121300128</v>
      </c>
    </row>
    <row r="538" spans="1:4" x14ac:dyDescent="0.25">
      <c r="A538" t="s">
        <v>2988</v>
      </c>
      <c r="B538" t="s">
        <v>3058</v>
      </c>
      <c r="C538" t="s">
        <v>3059</v>
      </c>
      <c r="D538">
        <v>90.087558817322247</v>
      </c>
    </row>
    <row r="539" spans="1:4" x14ac:dyDescent="0.25">
      <c r="A539" t="s">
        <v>2988</v>
      </c>
      <c r="B539" t="s">
        <v>3058</v>
      </c>
      <c r="C539" t="s">
        <v>3060</v>
      </c>
      <c r="D539">
        <v>3.3718849726778299</v>
      </c>
    </row>
    <row r="540" spans="1:4" x14ac:dyDescent="0.25">
      <c r="A540" t="s">
        <v>2988</v>
      </c>
      <c r="B540" t="s">
        <v>3058</v>
      </c>
      <c r="C540" t="s">
        <v>3061</v>
      </c>
      <c r="D540">
        <v>0.15036259000000005</v>
      </c>
    </row>
    <row r="541" spans="1:4" x14ac:dyDescent="0.25">
      <c r="A541" t="s">
        <v>2988</v>
      </c>
      <c r="B541" t="s">
        <v>3058</v>
      </c>
      <c r="C541" t="s">
        <v>3062</v>
      </c>
      <c r="D541">
        <v>0</v>
      </c>
    </row>
    <row r="542" spans="1:4" x14ac:dyDescent="0.25">
      <c r="A542" t="s">
        <v>2988</v>
      </c>
      <c r="B542" t="s">
        <v>3058</v>
      </c>
      <c r="C542" t="s">
        <v>3063</v>
      </c>
      <c r="D542">
        <v>0</v>
      </c>
    </row>
    <row r="543" spans="1:4" x14ac:dyDescent="0.25">
      <c r="A543" t="s">
        <v>2988</v>
      </c>
      <c r="B543" t="s">
        <v>3058</v>
      </c>
      <c r="C543" t="s">
        <v>3064</v>
      </c>
      <c r="D543">
        <v>0</v>
      </c>
    </row>
    <row r="544" spans="1:4" x14ac:dyDescent="0.25">
      <c r="A544" t="s">
        <v>2988</v>
      </c>
      <c r="B544" t="s">
        <v>3058</v>
      </c>
      <c r="C544" t="s">
        <v>3065</v>
      </c>
      <c r="D544">
        <v>0</v>
      </c>
    </row>
    <row r="545" spans="1:4" x14ac:dyDescent="0.25">
      <c r="A545" t="s">
        <v>2988</v>
      </c>
      <c r="B545" t="s">
        <v>3058</v>
      </c>
      <c r="C545" t="s">
        <v>3066</v>
      </c>
      <c r="D545">
        <v>0</v>
      </c>
    </row>
    <row r="546" spans="1:4" x14ac:dyDescent="0.25">
      <c r="A546" t="s">
        <v>2988</v>
      </c>
      <c r="B546" t="s">
        <v>3058</v>
      </c>
      <c r="C546" t="s">
        <v>3067</v>
      </c>
      <c r="D546">
        <v>0</v>
      </c>
    </row>
    <row r="547" spans="1:4" x14ac:dyDescent="0.25">
      <c r="A547" t="s">
        <v>2988</v>
      </c>
      <c r="B547" t="s">
        <v>3058</v>
      </c>
      <c r="C547" t="s">
        <v>3068</v>
      </c>
      <c r="D547">
        <v>0</v>
      </c>
    </row>
    <row r="548" spans="1:4" x14ac:dyDescent="0.25">
      <c r="A548" t="s">
        <v>2988</v>
      </c>
      <c r="B548" t="s">
        <v>3069</v>
      </c>
      <c r="C548" t="s">
        <v>3059</v>
      </c>
      <c r="D548">
        <v>325.60559549999988</v>
      </c>
    </row>
    <row r="549" spans="1:4" x14ac:dyDescent="0.25">
      <c r="A549" t="s">
        <v>2988</v>
      </c>
      <c r="B549" t="s">
        <v>3069</v>
      </c>
      <c r="C549" t="s">
        <v>3060</v>
      </c>
      <c r="D549">
        <v>199.8937045699999</v>
      </c>
    </row>
    <row r="550" spans="1:4" x14ac:dyDescent="0.25">
      <c r="A550" t="s">
        <v>2988</v>
      </c>
      <c r="B550" t="s">
        <v>3069</v>
      </c>
      <c r="C550" t="s">
        <v>3061</v>
      </c>
      <c r="D550">
        <v>66.894608549999973</v>
      </c>
    </row>
    <row r="551" spans="1:4" x14ac:dyDescent="0.25">
      <c r="A551" t="s">
        <v>2988</v>
      </c>
      <c r="B551" t="s">
        <v>3069</v>
      </c>
      <c r="C551" t="s">
        <v>3062</v>
      </c>
      <c r="D551">
        <v>15.479000000000003</v>
      </c>
    </row>
    <row r="552" spans="1:4" x14ac:dyDescent="0.25">
      <c r="A552" t="s">
        <v>2988</v>
      </c>
      <c r="B552" t="s">
        <v>3069</v>
      </c>
      <c r="C552" t="s">
        <v>3063</v>
      </c>
      <c r="D552">
        <v>11.58025606</v>
      </c>
    </row>
    <row r="553" spans="1:4" x14ac:dyDescent="0.25">
      <c r="A553" t="s">
        <v>2988</v>
      </c>
      <c r="B553" t="s">
        <v>3069</v>
      </c>
      <c r="C553" t="s">
        <v>3064</v>
      </c>
      <c r="D553">
        <v>2.2102500000000016</v>
      </c>
    </row>
    <row r="554" spans="1:4" x14ac:dyDescent="0.25">
      <c r="A554" t="s">
        <v>2988</v>
      </c>
      <c r="B554" t="s">
        <v>3069</v>
      </c>
      <c r="C554" t="s">
        <v>3065</v>
      </c>
      <c r="D554">
        <v>1.84575</v>
      </c>
    </row>
    <row r="555" spans="1:4" x14ac:dyDescent="0.25">
      <c r="A555" t="s">
        <v>2988</v>
      </c>
      <c r="B555" t="s">
        <v>3069</v>
      </c>
      <c r="C555" t="s">
        <v>3066</v>
      </c>
      <c r="D555">
        <v>1.4800000000000009</v>
      </c>
    </row>
    <row r="556" spans="1:4" x14ac:dyDescent="0.25">
      <c r="A556" t="s">
        <v>2988</v>
      </c>
      <c r="B556" t="s">
        <v>3069</v>
      </c>
      <c r="C556" t="s">
        <v>3067</v>
      </c>
      <c r="D556">
        <v>0.95</v>
      </c>
    </row>
    <row r="557" spans="1:4" x14ac:dyDescent="0.25">
      <c r="A557" t="s">
        <v>2988</v>
      </c>
      <c r="B557" t="s">
        <v>3069</v>
      </c>
      <c r="C557" t="s">
        <v>3068</v>
      </c>
      <c r="D557">
        <v>0.10000000000000014</v>
      </c>
    </row>
    <row r="558" spans="1:4" x14ac:dyDescent="0.25">
      <c r="A558" t="s">
        <v>2988</v>
      </c>
      <c r="B558" t="s">
        <v>3070</v>
      </c>
      <c r="C558" t="s">
        <v>3059</v>
      </c>
      <c r="D558">
        <v>107.83458273933333</v>
      </c>
    </row>
    <row r="559" spans="1:4" x14ac:dyDescent="0.25">
      <c r="A559" t="s">
        <v>2988</v>
      </c>
      <c r="B559" t="s">
        <v>3070</v>
      </c>
      <c r="C559" t="s">
        <v>3060</v>
      </c>
      <c r="D559">
        <v>16.430292789333343</v>
      </c>
    </row>
    <row r="560" spans="1:4" x14ac:dyDescent="0.25">
      <c r="A560" t="s">
        <v>2988</v>
      </c>
      <c r="B560" t="s">
        <v>3070</v>
      </c>
      <c r="C560" t="s">
        <v>3061</v>
      </c>
      <c r="D560">
        <v>0.6458531493333336</v>
      </c>
    </row>
    <row r="561" spans="1:4" x14ac:dyDescent="0.25">
      <c r="A561" t="s">
        <v>2988</v>
      </c>
      <c r="B561" t="s">
        <v>3070</v>
      </c>
      <c r="C561" t="s">
        <v>3062</v>
      </c>
      <c r="D561">
        <v>0.11054535466666668</v>
      </c>
    </row>
    <row r="562" spans="1:4" x14ac:dyDescent="0.25">
      <c r="A562" t="s">
        <v>2988</v>
      </c>
      <c r="B562" t="s">
        <v>3070</v>
      </c>
      <c r="C562" t="s">
        <v>3063</v>
      </c>
      <c r="D562">
        <v>7.5017334666666602E-2</v>
      </c>
    </row>
    <row r="563" spans="1:4" x14ac:dyDescent="0.25">
      <c r="A563" t="s">
        <v>2988</v>
      </c>
      <c r="B563" t="s">
        <v>3070</v>
      </c>
      <c r="C563" t="s">
        <v>3064</v>
      </c>
      <c r="D563">
        <v>3.3272677333333334E-2</v>
      </c>
    </row>
    <row r="564" spans="1:4" x14ac:dyDescent="0.25">
      <c r="A564" t="s">
        <v>2988</v>
      </c>
      <c r="B564" t="s">
        <v>3070</v>
      </c>
      <c r="C564" t="s">
        <v>3065</v>
      </c>
      <c r="D564">
        <v>3.3272677333333334E-2</v>
      </c>
    </row>
    <row r="565" spans="1:4" x14ac:dyDescent="0.25">
      <c r="A565" t="s">
        <v>2988</v>
      </c>
      <c r="B565" t="s">
        <v>3070</v>
      </c>
      <c r="C565" t="s">
        <v>3066</v>
      </c>
      <c r="D565">
        <v>3.3272677333333334E-2</v>
      </c>
    </row>
    <row r="566" spans="1:4" x14ac:dyDescent="0.25">
      <c r="A566" t="s">
        <v>2988</v>
      </c>
      <c r="B566" t="s">
        <v>3070</v>
      </c>
      <c r="C566" t="s">
        <v>3067</v>
      </c>
      <c r="D566">
        <v>1.9845847333333343E-2</v>
      </c>
    </row>
    <row r="567" spans="1:4" x14ac:dyDescent="0.25">
      <c r="A567" t="s">
        <v>2988</v>
      </c>
      <c r="B567" t="s">
        <v>3070</v>
      </c>
      <c r="C567" t="s">
        <v>3068</v>
      </c>
      <c r="D567">
        <v>0.10772677333333333</v>
      </c>
    </row>
    <row r="568" spans="1:4" x14ac:dyDescent="0.25">
      <c r="A568" t="s">
        <v>2988</v>
      </c>
      <c r="B568" t="s">
        <v>3071</v>
      </c>
      <c r="C568" t="s">
        <v>3059</v>
      </c>
      <c r="D568">
        <v>1348.5240025499995</v>
      </c>
    </row>
    <row r="569" spans="1:4" x14ac:dyDescent="0.25">
      <c r="A569" t="s">
        <v>2988</v>
      </c>
      <c r="B569" t="s">
        <v>3071</v>
      </c>
      <c r="C569" t="s">
        <v>3060</v>
      </c>
      <c r="D569">
        <v>1156.3691777600002</v>
      </c>
    </row>
    <row r="570" spans="1:4" x14ac:dyDescent="0.25">
      <c r="A570" t="s">
        <v>2988</v>
      </c>
      <c r="B570" t="s">
        <v>3071</v>
      </c>
      <c r="C570" t="s">
        <v>3061</v>
      </c>
      <c r="D570">
        <v>469.09850011999998</v>
      </c>
    </row>
    <row r="571" spans="1:4" x14ac:dyDescent="0.25">
      <c r="A571" t="s">
        <v>2988</v>
      </c>
      <c r="B571" t="s">
        <v>3071</v>
      </c>
      <c r="C571" t="s">
        <v>3062</v>
      </c>
      <c r="D571">
        <v>90.141500000000008</v>
      </c>
    </row>
    <row r="572" spans="1:4" x14ac:dyDescent="0.25">
      <c r="A572" t="s">
        <v>2988</v>
      </c>
      <c r="B572" t="s">
        <v>3071</v>
      </c>
      <c r="C572" t="s">
        <v>3063</v>
      </c>
      <c r="D572">
        <v>18.009499999999967</v>
      </c>
    </row>
    <row r="573" spans="1:4" x14ac:dyDescent="0.25">
      <c r="A573" t="s">
        <v>2988</v>
      </c>
      <c r="B573" t="s">
        <v>3071</v>
      </c>
      <c r="C573" t="s">
        <v>3064</v>
      </c>
      <c r="D573">
        <v>0</v>
      </c>
    </row>
    <row r="574" spans="1:4" x14ac:dyDescent="0.25">
      <c r="A574" t="s">
        <v>2988</v>
      </c>
      <c r="B574" t="s">
        <v>3071</v>
      </c>
      <c r="C574" t="s">
        <v>3065</v>
      </c>
      <c r="D574">
        <v>0</v>
      </c>
    </row>
    <row r="575" spans="1:4" x14ac:dyDescent="0.25">
      <c r="A575" t="s">
        <v>2988</v>
      </c>
      <c r="B575" t="s">
        <v>3071</v>
      </c>
      <c r="C575" t="s">
        <v>3066</v>
      </c>
      <c r="D575">
        <v>0</v>
      </c>
    </row>
    <row r="576" spans="1:4" x14ac:dyDescent="0.25">
      <c r="A576" t="s">
        <v>2988</v>
      </c>
      <c r="B576" t="s">
        <v>3071</v>
      </c>
      <c r="C576" t="s">
        <v>3067</v>
      </c>
      <c r="D576">
        <v>0</v>
      </c>
    </row>
    <row r="577" spans="1:4" x14ac:dyDescent="0.25">
      <c r="A577" t="s">
        <v>2988</v>
      </c>
      <c r="B577" t="s">
        <v>3071</v>
      </c>
      <c r="C577" t="s">
        <v>3068</v>
      </c>
      <c r="D577">
        <v>0</v>
      </c>
    </row>
    <row r="578" spans="1:4" x14ac:dyDescent="0.25">
      <c r="A578" t="s">
        <v>2988</v>
      </c>
      <c r="B578" t="s">
        <v>3072</v>
      </c>
      <c r="C578" t="s">
        <v>3059</v>
      </c>
      <c r="D578">
        <v>83.937373652187162</v>
      </c>
    </row>
    <row r="579" spans="1:4" x14ac:dyDescent="0.25">
      <c r="A579" t="s">
        <v>2988</v>
      </c>
      <c r="B579" t="s">
        <v>3072</v>
      </c>
      <c r="C579" t="s">
        <v>3060</v>
      </c>
      <c r="D579">
        <v>19.14156533482662</v>
      </c>
    </row>
    <row r="580" spans="1:4" x14ac:dyDescent="0.25">
      <c r="A580" t="s">
        <v>2988</v>
      </c>
      <c r="B580" t="s">
        <v>3072</v>
      </c>
      <c r="C580" t="s">
        <v>3061</v>
      </c>
      <c r="D580">
        <v>4.2486215529861893</v>
      </c>
    </row>
    <row r="581" spans="1:4" x14ac:dyDescent="0.25">
      <c r="A581" t="s">
        <v>2988</v>
      </c>
      <c r="B581" t="s">
        <v>3072</v>
      </c>
      <c r="C581" t="s">
        <v>3062</v>
      </c>
      <c r="D581">
        <v>1.4535914900000002</v>
      </c>
    </row>
    <row r="582" spans="1:4" x14ac:dyDescent="0.25">
      <c r="A582" t="s">
        <v>2988</v>
      </c>
      <c r="B582" t="s">
        <v>3072</v>
      </c>
      <c r="C582" t="s">
        <v>3063</v>
      </c>
      <c r="D582">
        <v>1.4375000000000002</v>
      </c>
    </row>
    <row r="583" spans="1:4" x14ac:dyDescent="0.25">
      <c r="A583" t="s">
        <v>2988</v>
      </c>
      <c r="B583" t="s">
        <v>3072</v>
      </c>
      <c r="C583" t="s">
        <v>3064</v>
      </c>
      <c r="D583">
        <v>0.71875000000000011</v>
      </c>
    </row>
    <row r="584" spans="1:4" x14ac:dyDescent="0.25">
      <c r="A584" t="s">
        <v>2988</v>
      </c>
      <c r="B584" t="s">
        <v>3072</v>
      </c>
      <c r="C584" t="s">
        <v>3065</v>
      </c>
      <c r="D584">
        <v>0.71875000000000011</v>
      </c>
    </row>
    <row r="585" spans="1:4" x14ac:dyDescent="0.25">
      <c r="A585" t="s">
        <v>2988</v>
      </c>
      <c r="B585" t="s">
        <v>3072</v>
      </c>
      <c r="C585" t="s">
        <v>3066</v>
      </c>
      <c r="D585">
        <v>0.71875000000000011</v>
      </c>
    </row>
    <row r="586" spans="1:4" x14ac:dyDescent="0.25">
      <c r="A586" t="s">
        <v>2988</v>
      </c>
      <c r="B586" t="s">
        <v>3072</v>
      </c>
      <c r="C586" t="s">
        <v>3067</v>
      </c>
      <c r="D586">
        <v>0.71875000000000011</v>
      </c>
    </row>
    <row r="587" spans="1:4" x14ac:dyDescent="0.25">
      <c r="A587" t="s">
        <v>2988</v>
      </c>
      <c r="B587" t="s">
        <v>3072</v>
      </c>
      <c r="C587" t="s">
        <v>3068</v>
      </c>
      <c r="D587">
        <v>1.9694141300000001</v>
      </c>
    </row>
    <row r="588" spans="1:4" x14ac:dyDescent="0.25">
      <c r="A588" t="s">
        <v>2988</v>
      </c>
      <c r="B588" t="s">
        <v>3073</v>
      </c>
      <c r="C588" t="s">
        <v>3059</v>
      </c>
      <c r="D588">
        <v>4.2569514900000005</v>
      </c>
    </row>
    <row r="589" spans="1:4" x14ac:dyDescent="0.25">
      <c r="A589" t="s">
        <v>2988</v>
      </c>
      <c r="B589" t="s">
        <v>3073</v>
      </c>
      <c r="C589" t="s">
        <v>3060</v>
      </c>
      <c r="D589">
        <v>0</v>
      </c>
    </row>
    <row r="590" spans="1:4" x14ac:dyDescent="0.25">
      <c r="A590" t="s">
        <v>2988</v>
      </c>
      <c r="B590" t="s">
        <v>3073</v>
      </c>
      <c r="C590" t="s">
        <v>3061</v>
      </c>
      <c r="D590">
        <v>0</v>
      </c>
    </row>
    <row r="591" spans="1:4" x14ac:dyDescent="0.25">
      <c r="A591" t="s">
        <v>2988</v>
      </c>
      <c r="B591" t="s">
        <v>3073</v>
      </c>
      <c r="C591" t="s">
        <v>3062</v>
      </c>
      <c r="D591">
        <v>0</v>
      </c>
    </row>
    <row r="592" spans="1:4" x14ac:dyDescent="0.25">
      <c r="A592" t="s">
        <v>2988</v>
      </c>
      <c r="B592" t="s">
        <v>3073</v>
      </c>
      <c r="C592" t="s">
        <v>3063</v>
      </c>
      <c r="D592">
        <v>0</v>
      </c>
    </row>
    <row r="593" spans="1:4" x14ac:dyDescent="0.25">
      <c r="A593" t="s">
        <v>2988</v>
      </c>
      <c r="B593" t="s">
        <v>3073</v>
      </c>
      <c r="C593" t="s">
        <v>3064</v>
      </c>
      <c r="D593">
        <v>0</v>
      </c>
    </row>
    <row r="594" spans="1:4" x14ac:dyDescent="0.25">
      <c r="A594" t="s">
        <v>2988</v>
      </c>
      <c r="B594" t="s">
        <v>3073</v>
      </c>
      <c r="C594" t="s">
        <v>3065</v>
      </c>
      <c r="D594">
        <v>0</v>
      </c>
    </row>
    <row r="595" spans="1:4" x14ac:dyDescent="0.25">
      <c r="A595" t="s">
        <v>2988</v>
      </c>
      <c r="B595" t="s">
        <v>3073</v>
      </c>
      <c r="C595" t="s">
        <v>3066</v>
      </c>
      <c r="D595">
        <v>0</v>
      </c>
    </row>
    <row r="596" spans="1:4" x14ac:dyDescent="0.25">
      <c r="A596" t="s">
        <v>2988</v>
      </c>
      <c r="B596" t="s">
        <v>3073</v>
      </c>
      <c r="C596" t="s">
        <v>3067</v>
      </c>
      <c r="D596">
        <v>0</v>
      </c>
    </row>
    <row r="597" spans="1:4" x14ac:dyDescent="0.25">
      <c r="A597" t="s">
        <v>2988</v>
      </c>
      <c r="B597" t="s">
        <v>3073</v>
      </c>
      <c r="C597" t="s">
        <v>3068</v>
      </c>
      <c r="D597">
        <v>0</v>
      </c>
    </row>
    <row r="598" spans="1:4" x14ac:dyDescent="0.25">
      <c r="A598" t="s">
        <v>2988</v>
      </c>
      <c r="B598" t="s">
        <v>3074</v>
      </c>
      <c r="C598" t="s">
        <v>3059</v>
      </c>
      <c r="D598">
        <v>2271.2880397294789</v>
      </c>
    </row>
    <row r="599" spans="1:4" x14ac:dyDescent="0.25">
      <c r="A599" t="s">
        <v>2988</v>
      </c>
      <c r="B599" t="s">
        <v>3074</v>
      </c>
      <c r="C599" t="s">
        <v>3060</v>
      </c>
      <c r="D599">
        <v>671.1530986406533</v>
      </c>
    </row>
    <row r="600" spans="1:4" x14ac:dyDescent="0.25">
      <c r="A600" t="s">
        <v>2988</v>
      </c>
      <c r="B600" t="s">
        <v>3074</v>
      </c>
      <c r="C600" t="s">
        <v>3061</v>
      </c>
      <c r="D600">
        <v>110.92242154100819</v>
      </c>
    </row>
    <row r="601" spans="1:4" x14ac:dyDescent="0.25">
      <c r="A601" t="s">
        <v>2988</v>
      </c>
      <c r="B601" t="s">
        <v>3074</v>
      </c>
      <c r="C601" t="s">
        <v>3062</v>
      </c>
      <c r="D601">
        <v>12.001117565189617</v>
      </c>
    </row>
    <row r="602" spans="1:4" x14ac:dyDescent="0.25">
      <c r="A602" t="s">
        <v>2988</v>
      </c>
      <c r="B602" t="s">
        <v>3074</v>
      </c>
      <c r="C602" t="s">
        <v>3063</v>
      </c>
      <c r="D602">
        <v>6.3587493951896086</v>
      </c>
    </row>
    <row r="603" spans="1:4" x14ac:dyDescent="0.25">
      <c r="A603" t="s">
        <v>2988</v>
      </c>
      <c r="B603" t="s">
        <v>3074</v>
      </c>
      <c r="C603" t="s">
        <v>3064</v>
      </c>
      <c r="D603">
        <v>1.9752539325948038</v>
      </c>
    </row>
    <row r="604" spans="1:4" x14ac:dyDescent="0.25">
      <c r="A604" t="s">
        <v>2988</v>
      </c>
      <c r="B604" t="s">
        <v>3074</v>
      </c>
      <c r="C604" t="s">
        <v>3065</v>
      </c>
      <c r="D604">
        <v>1.497774615888344</v>
      </c>
    </row>
    <row r="605" spans="1:4" x14ac:dyDescent="0.25">
      <c r="A605" t="s">
        <v>2988</v>
      </c>
      <c r="B605" t="s">
        <v>3074</v>
      </c>
      <c r="C605" t="s">
        <v>3066</v>
      </c>
      <c r="D605">
        <v>1.241193583333333</v>
      </c>
    </row>
    <row r="606" spans="1:4" x14ac:dyDescent="0.25">
      <c r="A606" t="s">
        <v>2988</v>
      </c>
      <c r="B606" t="s">
        <v>3074</v>
      </c>
      <c r="C606" t="s">
        <v>3067</v>
      </c>
      <c r="D606">
        <v>1.0259420333333327</v>
      </c>
    </row>
    <row r="607" spans="1:4" x14ac:dyDescent="0.25">
      <c r="A607" t="s">
        <v>2988</v>
      </c>
      <c r="B607" t="s">
        <v>3074</v>
      </c>
      <c r="C607" t="s">
        <v>3068</v>
      </c>
      <c r="D607">
        <v>4.8011419333333318</v>
      </c>
    </row>
    <row r="608" spans="1:4" x14ac:dyDescent="0.25">
      <c r="A608" t="s">
        <v>2988</v>
      </c>
      <c r="B608" t="s">
        <v>3075</v>
      </c>
      <c r="C608" t="s">
        <v>3059</v>
      </c>
      <c r="D608">
        <v>110.58391779482866</v>
      </c>
    </row>
    <row r="609" spans="1:4" x14ac:dyDescent="0.25">
      <c r="A609" t="s">
        <v>2988</v>
      </c>
      <c r="B609" t="s">
        <v>3075</v>
      </c>
      <c r="C609" t="s">
        <v>3060</v>
      </c>
      <c r="D609">
        <v>43.610177389270149</v>
      </c>
    </row>
    <row r="610" spans="1:4" x14ac:dyDescent="0.25">
      <c r="A610" t="s">
        <v>2988</v>
      </c>
      <c r="B610" t="s">
        <v>3075</v>
      </c>
      <c r="C610" t="s">
        <v>3061</v>
      </c>
      <c r="D610">
        <v>11.332142676357645</v>
      </c>
    </row>
    <row r="611" spans="1:4" x14ac:dyDescent="0.25">
      <c r="A611" t="s">
        <v>2988</v>
      </c>
      <c r="B611" t="s">
        <v>3075</v>
      </c>
      <c r="C611" t="s">
        <v>3062</v>
      </c>
      <c r="D611">
        <v>1.231203097999682</v>
      </c>
    </row>
    <row r="612" spans="1:4" x14ac:dyDescent="0.25">
      <c r="A612" t="s">
        <v>2988</v>
      </c>
      <c r="B612" t="s">
        <v>3075</v>
      </c>
      <c r="C612" t="s">
        <v>3063</v>
      </c>
      <c r="D612">
        <v>0.92809117287714316</v>
      </c>
    </row>
    <row r="613" spans="1:4" x14ac:dyDescent="0.25">
      <c r="A613" t="s">
        <v>2988</v>
      </c>
      <c r="B613" t="s">
        <v>3075</v>
      </c>
      <c r="C613" t="s">
        <v>3064</v>
      </c>
      <c r="D613">
        <v>0.25342740633333327</v>
      </c>
    </row>
    <row r="614" spans="1:4" x14ac:dyDescent="0.25">
      <c r="A614" t="s">
        <v>2988</v>
      </c>
      <c r="B614" t="s">
        <v>3075</v>
      </c>
      <c r="C614" t="s">
        <v>3065</v>
      </c>
      <c r="D614">
        <v>0.13472389633333348</v>
      </c>
    </row>
    <row r="615" spans="1:4" x14ac:dyDescent="0.25">
      <c r="A615" t="s">
        <v>2988</v>
      </c>
      <c r="B615" t="s">
        <v>3075</v>
      </c>
      <c r="C615" t="s">
        <v>3066</v>
      </c>
      <c r="D615">
        <v>0.12839989633333332</v>
      </c>
    </row>
    <row r="616" spans="1:4" x14ac:dyDescent="0.25">
      <c r="A616" t="s">
        <v>2988</v>
      </c>
      <c r="B616" t="s">
        <v>3075</v>
      </c>
      <c r="C616" t="s">
        <v>3067</v>
      </c>
      <c r="D616">
        <v>5.5539646333333179E-2</v>
      </c>
    </row>
    <row r="617" spans="1:4" x14ac:dyDescent="0.25">
      <c r="A617" t="s">
        <v>2988</v>
      </c>
      <c r="B617" t="s">
        <v>3075</v>
      </c>
      <c r="C617" t="s">
        <v>3068</v>
      </c>
      <c r="D617">
        <v>6.4927023333333347E-2</v>
      </c>
    </row>
    <row r="618" spans="1:4" x14ac:dyDescent="0.25">
      <c r="A618" t="s">
        <v>2988</v>
      </c>
      <c r="B618" t="s">
        <v>3076</v>
      </c>
      <c r="C618" t="s">
        <v>3059</v>
      </c>
      <c r="D618">
        <v>70.23203449587443</v>
      </c>
    </row>
    <row r="619" spans="1:4" x14ac:dyDescent="0.25">
      <c r="A619" t="s">
        <v>2988</v>
      </c>
      <c r="B619" t="s">
        <v>3076</v>
      </c>
      <c r="C619" t="s">
        <v>3060</v>
      </c>
      <c r="D619">
        <v>12.566448292471673</v>
      </c>
    </row>
    <row r="620" spans="1:4" x14ac:dyDescent="0.25">
      <c r="A620" t="s">
        <v>2988</v>
      </c>
      <c r="B620" t="s">
        <v>3076</v>
      </c>
      <c r="C620" t="s">
        <v>3061</v>
      </c>
      <c r="D620">
        <v>0.83021250165390881</v>
      </c>
    </row>
    <row r="621" spans="1:4" x14ac:dyDescent="0.25">
      <c r="A621" t="s">
        <v>2988</v>
      </c>
      <c r="B621" t="s">
        <v>3076</v>
      </c>
      <c r="C621" t="s">
        <v>3062</v>
      </c>
      <c r="D621">
        <v>0.38917169000000001</v>
      </c>
    </row>
    <row r="622" spans="1:4" x14ac:dyDescent="0.25">
      <c r="A622" t="s">
        <v>2988</v>
      </c>
      <c r="B622" t="s">
        <v>3076</v>
      </c>
      <c r="C622" t="s">
        <v>3063</v>
      </c>
      <c r="D622">
        <v>0.38917169000000001</v>
      </c>
    </row>
    <row r="623" spans="1:4" x14ac:dyDescent="0.25">
      <c r="A623" t="s">
        <v>2988</v>
      </c>
      <c r="B623" t="s">
        <v>3076</v>
      </c>
      <c r="C623" t="s">
        <v>3064</v>
      </c>
      <c r="D623">
        <v>0.19458584500000001</v>
      </c>
    </row>
    <row r="624" spans="1:4" x14ac:dyDescent="0.25">
      <c r="A624" t="s">
        <v>2988</v>
      </c>
      <c r="B624" t="s">
        <v>3076</v>
      </c>
      <c r="C624" t="s">
        <v>3065</v>
      </c>
      <c r="D624">
        <v>0.19458584500000001</v>
      </c>
    </row>
    <row r="625" spans="1:4" x14ac:dyDescent="0.25">
      <c r="A625" t="s">
        <v>2988</v>
      </c>
      <c r="B625" t="s">
        <v>3076</v>
      </c>
      <c r="C625" t="s">
        <v>3066</v>
      </c>
      <c r="D625">
        <v>0.14508521500000002</v>
      </c>
    </row>
    <row r="626" spans="1:4" x14ac:dyDescent="0.25">
      <c r="A626" t="s">
        <v>2988</v>
      </c>
      <c r="B626" t="s">
        <v>3076</v>
      </c>
      <c r="C626" t="s">
        <v>3067</v>
      </c>
      <c r="D626">
        <v>6.9585845000000007E-2</v>
      </c>
    </row>
    <row r="627" spans="1:4" x14ac:dyDescent="0.25">
      <c r="A627" t="s">
        <v>2988</v>
      </c>
      <c r="B627" t="s">
        <v>3076</v>
      </c>
      <c r="C627" t="s">
        <v>3068</v>
      </c>
      <c r="D627">
        <v>0.69585845000000013</v>
      </c>
    </row>
    <row r="628" spans="1:4" x14ac:dyDescent="0.25">
      <c r="A628" t="s">
        <v>2988</v>
      </c>
      <c r="B628" t="s">
        <v>3077</v>
      </c>
      <c r="C628" t="s">
        <v>3059</v>
      </c>
      <c r="D628">
        <v>79.734010095548442</v>
      </c>
    </row>
    <row r="629" spans="1:4" x14ac:dyDescent="0.25">
      <c r="A629" t="s">
        <v>2988</v>
      </c>
      <c r="B629" t="s">
        <v>3077</v>
      </c>
      <c r="C629" t="s">
        <v>3060</v>
      </c>
      <c r="D629">
        <v>12.554912019121147</v>
      </c>
    </row>
    <row r="630" spans="1:4" x14ac:dyDescent="0.25">
      <c r="A630" t="s">
        <v>2988</v>
      </c>
      <c r="B630" t="s">
        <v>3077</v>
      </c>
      <c r="C630" t="s">
        <v>3061</v>
      </c>
      <c r="D630">
        <v>4.9443064566797075</v>
      </c>
    </row>
    <row r="631" spans="1:4" x14ac:dyDescent="0.25">
      <c r="A631" t="s">
        <v>2988</v>
      </c>
      <c r="B631" t="s">
        <v>3077</v>
      </c>
      <c r="C631" t="s">
        <v>3062</v>
      </c>
      <c r="D631">
        <v>4.3034333991076981</v>
      </c>
    </row>
    <row r="632" spans="1:4" x14ac:dyDescent="0.25">
      <c r="A632" t="s">
        <v>2988</v>
      </c>
      <c r="B632" t="s">
        <v>3077</v>
      </c>
      <c r="C632" t="s">
        <v>3063</v>
      </c>
      <c r="D632">
        <v>0.35480035954299877</v>
      </c>
    </row>
    <row r="633" spans="1:4" x14ac:dyDescent="0.25">
      <c r="A633" t="s">
        <v>2988</v>
      </c>
      <c r="B633" t="s">
        <v>3077</v>
      </c>
      <c r="C633" t="s">
        <v>3064</v>
      </c>
      <c r="D633">
        <v>0.83273235000000001</v>
      </c>
    </row>
    <row r="634" spans="1:4" x14ac:dyDescent="0.25">
      <c r="A634" t="s">
        <v>2988</v>
      </c>
      <c r="B634" t="s">
        <v>3077</v>
      </c>
      <c r="C634" t="s">
        <v>3065</v>
      </c>
      <c r="D634">
        <v>0.29659503999999998</v>
      </c>
    </row>
    <row r="635" spans="1:4" x14ac:dyDescent="0.25">
      <c r="A635" t="s">
        <v>2988</v>
      </c>
      <c r="B635" t="s">
        <v>3077</v>
      </c>
      <c r="C635" t="s">
        <v>3066</v>
      </c>
      <c r="D635">
        <v>0</v>
      </c>
    </row>
    <row r="636" spans="1:4" x14ac:dyDescent="0.25">
      <c r="A636" t="s">
        <v>2988</v>
      </c>
      <c r="B636" t="s">
        <v>3077</v>
      </c>
      <c r="C636" t="s">
        <v>3067</v>
      </c>
      <c r="D636">
        <v>0.834921202257634</v>
      </c>
    </row>
    <row r="637" spans="1:4" x14ac:dyDescent="0.25">
      <c r="A637" t="s">
        <v>2988</v>
      </c>
      <c r="B637" t="s">
        <v>3077</v>
      </c>
      <c r="C637" t="s">
        <v>3068</v>
      </c>
      <c r="D637">
        <v>0.49773332774236601</v>
      </c>
    </row>
    <row r="638" spans="1:4" x14ac:dyDescent="0.25">
      <c r="A638" t="s">
        <v>2989</v>
      </c>
      <c r="B638" t="s">
        <v>3058</v>
      </c>
      <c r="C638" t="s">
        <v>3059</v>
      </c>
      <c r="D638">
        <v>3633.2376496513834</v>
      </c>
    </row>
    <row r="639" spans="1:4" x14ac:dyDescent="0.25">
      <c r="A639" t="s">
        <v>2989</v>
      </c>
      <c r="B639" t="s">
        <v>3058</v>
      </c>
      <c r="C639" t="s">
        <v>3060</v>
      </c>
      <c r="D639">
        <v>1096.0029196117398</v>
      </c>
    </row>
    <row r="640" spans="1:4" x14ac:dyDescent="0.25">
      <c r="A640" t="s">
        <v>2989</v>
      </c>
      <c r="B640" t="s">
        <v>3058</v>
      </c>
      <c r="C640" t="s">
        <v>3061</v>
      </c>
      <c r="D640">
        <v>211.95684259199089</v>
      </c>
    </row>
    <row r="641" spans="1:4" x14ac:dyDescent="0.25">
      <c r="A641" t="s">
        <v>2989</v>
      </c>
      <c r="B641" t="s">
        <v>3058</v>
      </c>
      <c r="C641" t="s">
        <v>3062</v>
      </c>
      <c r="D641">
        <v>11.134600359849905</v>
      </c>
    </row>
    <row r="642" spans="1:4" x14ac:dyDescent="0.25">
      <c r="A642" t="s">
        <v>2989</v>
      </c>
      <c r="B642" t="s">
        <v>3058</v>
      </c>
      <c r="C642" t="s">
        <v>3063</v>
      </c>
      <c r="D642">
        <v>1.843302385036119</v>
      </c>
    </row>
    <row r="643" spans="1:4" x14ac:dyDescent="0.25">
      <c r="A643" t="s">
        <v>2989</v>
      </c>
      <c r="B643" t="s">
        <v>3058</v>
      </c>
      <c r="C643" t="s">
        <v>3064</v>
      </c>
      <c r="D643">
        <v>0.67874999999999996</v>
      </c>
    </row>
    <row r="644" spans="1:4" x14ac:dyDescent="0.25">
      <c r="A644" t="s">
        <v>2989</v>
      </c>
      <c r="B644" t="s">
        <v>3058</v>
      </c>
      <c r="C644" t="s">
        <v>3065</v>
      </c>
      <c r="D644">
        <v>0.4667939199999997</v>
      </c>
    </row>
    <row r="645" spans="1:4" x14ac:dyDescent="0.25">
      <c r="A645" t="s">
        <v>2989</v>
      </c>
      <c r="B645" t="s">
        <v>3058</v>
      </c>
      <c r="C645" t="s">
        <v>3066</v>
      </c>
      <c r="D645">
        <v>0.13600000000000009</v>
      </c>
    </row>
    <row r="646" spans="1:4" x14ac:dyDescent="0.25">
      <c r="A646" t="s">
        <v>2989</v>
      </c>
      <c r="B646" t="s">
        <v>3058</v>
      </c>
      <c r="C646" t="s">
        <v>3067</v>
      </c>
      <c r="D646">
        <v>0</v>
      </c>
    </row>
    <row r="647" spans="1:4" x14ac:dyDescent="0.25">
      <c r="A647" t="s">
        <v>2989</v>
      </c>
      <c r="B647" t="s">
        <v>3058</v>
      </c>
      <c r="C647" t="s">
        <v>3068</v>
      </c>
      <c r="D647">
        <v>0</v>
      </c>
    </row>
    <row r="648" spans="1:4" x14ac:dyDescent="0.25">
      <c r="A648" t="s">
        <v>2989</v>
      </c>
      <c r="B648" t="s">
        <v>3069</v>
      </c>
      <c r="C648" t="s">
        <v>3059</v>
      </c>
      <c r="D648">
        <v>14293.779555060351</v>
      </c>
    </row>
    <row r="649" spans="1:4" x14ac:dyDescent="0.25">
      <c r="A649" t="s">
        <v>2989</v>
      </c>
      <c r="B649" t="s">
        <v>3069</v>
      </c>
      <c r="C649" t="s">
        <v>3060</v>
      </c>
      <c r="D649">
        <v>4475.2681379281457</v>
      </c>
    </row>
    <row r="650" spans="1:4" x14ac:dyDescent="0.25">
      <c r="A650" t="s">
        <v>2989</v>
      </c>
      <c r="B650" t="s">
        <v>3069</v>
      </c>
      <c r="C650" t="s">
        <v>3061</v>
      </c>
      <c r="D650">
        <v>1551.563370187052</v>
      </c>
    </row>
    <row r="651" spans="1:4" x14ac:dyDescent="0.25">
      <c r="A651" t="s">
        <v>2989</v>
      </c>
      <c r="B651" t="s">
        <v>3069</v>
      </c>
      <c r="C651" t="s">
        <v>3062</v>
      </c>
      <c r="D651">
        <v>209.6265608881385</v>
      </c>
    </row>
    <row r="652" spans="1:4" x14ac:dyDescent="0.25">
      <c r="A652" t="s">
        <v>2989</v>
      </c>
      <c r="B652" t="s">
        <v>3069</v>
      </c>
      <c r="C652" t="s">
        <v>3063</v>
      </c>
      <c r="D652">
        <v>58.506088512516598</v>
      </c>
    </row>
    <row r="653" spans="1:4" x14ac:dyDescent="0.25">
      <c r="A653" t="s">
        <v>2989</v>
      </c>
      <c r="B653" t="s">
        <v>3069</v>
      </c>
      <c r="C653" t="s">
        <v>3064</v>
      </c>
      <c r="D653">
        <v>8.0697869576127168</v>
      </c>
    </row>
    <row r="654" spans="1:4" x14ac:dyDescent="0.25">
      <c r="A654" t="s">
        <v>2989</v>
      </c>
      <c r="B654" t="s">
        <v>3069</v>
      </c>
      <c r="C654" t="s">
        <v>3065</v>
      </c>
      <c r="D654">
        <v>3.914760666170471</v>
      </c>
    </row>
    <row r="655" spans="1:4" x14ac:dyDescent="0.25">
      <c r="A655" t="s">
        <v>2989</v>
      </c>
      <c r="B655" t="s">
        <v>3069</v>
      </c>
      <c r="C655" t="s">
        <v>3066</v>
      </c>
      <c r="D655">
        <v>2.7539999999999996</v>
      </c>
    </row>
    <row r="656" spans="1:4" x14ac:dyDescent="0.25">
      <c r="A656" t="s">
        <v>2989</v>
      </c>
      <c r="B656" t="s">
        <v>3069</v>
      </c>
      <c r="C656" t="s">
        <v>3067</v>
      </c>
      <c r="D656">
        <v>1.3925000000000001</v>
      </c>
    </row>
    <row r="657" spans="1:4" x14ac:dyDescent="0.25">
      <c r="A657" t="s">
        <v>2989</v>
      </c>
      <c r="B657" t="s">
        <v>3069</v>
      </c>
      <c r="C657" t="s">
        <v>3068</v>
      </c>
      <c r="D657">
        <v>1.6869999999999998</v>
      </c>
    </row>
    <row r="658" spans="1:4" x14ac:dyDescent="0.25">
      <c r="A658" t="s">
        <v>2989</v>
      </c>
      <c r="B658" t="s">
        <v>3070</v>
      </c>
      <c r="C658" t="s">
        <v>3059</v>
      </c>
      <c r="D658">
        <v>9852.8706936755098</v>
      </c>
    </row>
    <row r="659" spans="1:4" x14ac:dyDescent="0.25">
      <c r="A659" t="s">
        <v>2989</v>
      </c>
      <c r="B659" t="s">
        <v>3070</v>
      </c>
      <c r="C659" t="s">
        <v>3060</v>
      </c>
      <c r="D659">
        <v>7262.7887754675548</v>
      </c>
    </row>
    <row r="660" spans="1:4" x14ac:dyDescent="0.25">
      <c r="A660" t="s">
        <v>2989</v>
      </c>
      <c r="B660" t="s">
        <v>3070</v>
      </c>
      <c r="C660" t="s">
        <v>3061</v>
      </c>
      <c r="D660">
        <v>3457.3784940571577</v>
      </c>
    </row>
    <row r="661" spans="1:4" x14ac:dyDescent="0.25">
      <c r="A661" t="s">
        <v>2989</v>
      </c>
      <c r="B661" t="s">
        <v>3070</v>
      </c>
      <c r="C661" t="s">
        <v>3062</v>
      </c>
      <c r="D661">
        <v>735.71688505786244</v>
      </c>
    </row>
    <row r="662" spans="1:4" x14ac:dyDescent="0.25">
      <c r="A662" t="s">
        <v>2989</v>
      </c>
      <c r="B662" t="s">
        <v>3070</v>
      </c>
      <c r="C662" t="s">
        <v>3063</v>
      </c>
      <c r="D662">
        <v>164.21061899490834</v>
      </c>
    </row>
    <row r="663" spans="1:4" x14ac:dyDescent="0.25">
      <c r="A663" t="s">
        <v>2989</v>
      </c>
      <c r="B663" t="s">
        <v>3070</v>
      </c>
      <c r="C663" t="s">
        <v>3064</v>
      </c>
      <c r="D663">
        <v>1.8098287613704054</v>
      </c>
    </row>
    <row r="664" spans="1:4" x14ac:dyDescent="0.25">
      <c r="A664" t="s">
        <v>2989</v>
      </c>
      <c r="B664" t="s">
        <v>3070</v>
      </c>
      <c r="C664" t="s">
        <v>3065</v>
      </c>
      <c r="D664">
        <v>0.91862253966666696</v>
      </c>
    </row>
    <row r="665" spans="1:4" x14ac:dyDescent="0.25">
      <c r="A665" t="s">
        <v>2989</v>
      </c>
      <c r="B665" t="s">
        <v>3070</v>
      </c>
      <c r="C665" t="s">
        <v>3066</v>
      </c>
      <c r="D665">
        <v>0.47991524966666649</v>
      </c>
    </row>
    <row r="666" spans="1:4" x14ac:dyDescent="0.25">
      <c r="A666" t="s">
        <v>2989</v>
      </c>
      <c r="B666" t="s">
        <v>3070</v>
      </c>
      <c r="C666" t="s">
        <v>3067</v>
      </c>
      <c r="D666">
        <v>0.23371909966666671</v>
      </c>
    </row>
    <row r="667" spans="1:4" x14ac:dyDescent="0.25">
      <c r="A667" t="s">
        <v>2989</v>
      </c>
      <c r="B667" t="s">
        <v>3070</v>
      </c>
      <c r="C667" t="s">
        <v>3068</v>
      </c>
      <c r="D667">
        <v>1.8981454966666669</v>
      </c>
    </row>
    <row r="668" spans="1:4" x14ac:dyDescent="0.25">
      <c r="A668" t="s">
        <v>2989</v>
      </c>
      <c r="B668" t="s">
        <v>3071</v>
      </c>
      <c r="C668" t="s">
        <v>3059</v>
      </c>
      <c r="D668">
        <v>1654.6335923318481</v>
      </c>
    </row>
    <row r="669" spans="1:4" x14ac:dyDescent="0.25">
      <c r="A669" t="s">
        <v>2989</v>
      </c>
      <c r="B669" t="s">
        <v>3071</v>
      </c>
      <c r="C669" t="s">
        <v>3060</v>
      </c>
      <c r="D669">
        <v>1040.8983288963011</v>
      </c>
    </row>
    <row r="670" spans="1:4" x14ac:dyDescent="0.25">
      <c r="A670" t="s">
        <v>2989</v>
      </c>
      <c r="B670" t="s">
        <v>3071</v>
      </c>
      <c r="C670" t="s">
        <v>3061</v>
      </c>
      <c r="D670">
        <v>355.36169195669254</v>
      </c>
    </row>
    <row r="671" spans="1:4" x14ac:dyDescent="0.25">
      <c r="A671" t="s">
        <v>2989</v>
      </c>
      <c r="B671" t="s">
        <v>3071</v>
      </c>
      <c r="C671" t="s">
        <v>3062</v>
      </c>
      <c r="D671">
        <v>15.631343446132869</v>
      </c>
    </row>
    <row r="672" spans="1:4" x14ac:dyDescent="0.25">
      <c r="A672" t="s">
        <v>2989</v>
      </c>
      <c r="B672" t="s">
        <v>3071</v>
      </c>
      <c r="C672" t="s">
        <v>3063</v>
      </c>
      <c r="D672">
        <v>12.575033887281561</v>
      </c>
    </row>
    <row r="673" spans="1:4" x14ac:dyDescent="0.25">
      <c r="A673" t="s">
        <v>2989</v>
      </c>
      <c r="B673" t="s">
        <v>3071</v>
      </c>
      <c r="C673" t="s">
        <v>3064</v>
      </c>
      <c r="D673">
        <v>6.0661619436407817</v>
      </c>
    </row>
    <row r="674" spans="1:4" x14ac:dyDescent="0.25">
      <c r="A674" t="s">
        <v>2989</v>
      </c>
      <c r="B674" t="s">
        <v>3071</v>
      </c>
      <c r="C674" t="s">
        <v>3065</v>
      </c>
      <c r="D674">
        <v>6.0473839636407813</v>
      </c>
    </row>
    <row r="675" spans="1:4" x14ac:dyDescent="0.25">
      <c r="A675" t="s">
        <v>2989</v>
      </c>
      <c r="B675" t="s">
        <v>3071</v>
      </c>
      <c r="C675" t="s">
        <v>3066</v>
      </c>
      <c r="D675">
        <v>6.0473839636407813</v>
      </c>
    </row>
    <row r="676" spans="1:4" x14ac:dyDescent="0.25">
      <c r="A676" t="s">
        <v>2989</v>
      </c>
      <c r="B676" t="s">
        <v>3071</v>
      </c>
      <c r="C676" t="s">
        <v>3067</v>
      </c>
      <c r="D676">
        <v>6.0128584177584505</v>
      </c>
    </row>
    <row r="677" spans="1:4" x14ac:dyDescent="0.25">
      <c r="A677" t="s">
        <v>2989</v>
      </c>
      <c r="B677" t="s">
        <v>3071</v>
      </c>
      <c r="C677" t="s">
        <v>3068</v>
      </c>
      <c r="D677">
        <v>19.087393863066691</v>
      </c>
    </row>
    <row r="678" spans="1:4" x14ac:dyDescent="0.25">
      <c r="A678" t="s">
        <v>2989</v>
      </c>
      <c r="B678" t="s">
        <v>3072</v>
      </c>
      <c r="C678" t="s">
        <v>3059</v>
      </c>
      <c r="D678">
        <v>12111.795092583814</v>
      </c>
    </row>
    <row r="679" spans="1:4" x14ac:dyDescent="0.25">
      <c r="A679" t="s">
        <v>2989</v>
      </c>
      <c r="B679" t="s">
        <v>3072</v>
      </c>
      <c r="C679" t="s">
        <v>3060</v>
      </c>
      <c r="D679">
        <v>6573.2593604899994</v>
      </c>
    </row>
    <row r="680" spans="1:4" x14ac:dyDescent="0.25">
      <c r="A680" t="s">
        <v>2989</v>
      </c>
      <c r="B680" t="s">
        <v>3072</v>
      </c>
      <c r="C680" t="s">
        <v>3061</v>
      </c>
      <c r="D680">
        <v>1895.3120889038071</v>
      </c>
    </row>
    <row r="681" spans="1:4" x14ac:dyDescent="0.25">
      <c r="A681" t="s">
        <v>2989</v>
      </c>
      <c r="B681" t="s">
        <v>3072</v>
      </c>
      <c r="C681" t="s">
        <v>3062</v>
      </c>
      <c r="D681">
        <v>20.923430012587016</v>
      </c>
    </row>
    <row r="682" spans="1:4" x14ac:dyDescent="0.25">
      <c r="A682" t="s">
        <v>2989</v>
      </c>
      <c r="B682" t="s">
        <v>3072</v>
      </c>
      <c r="C682" t="s">
        <v>3063</v>
      </c>
      <c r="D682">
        <v>9.3698068559274645</v>
      </c>
    </row>
    <row r="683" spans="1:4" x14ac:dyDescent="0.25">
      <c r="A683" t="s">
        <v>2989</v>
      </c>
      <c r="B683" t="s">
        <v>3072</v>
      </c>
      <c r="C683" t="s">
        <v>3064</v>
      </c>
      <c r="D683">
        <v>3.4888565619976899</v>
      </c>
    </row>
    <row r="684" spans="1:4" x14ac:dyDescent="0.25">
      <c r="A684" t="s">
        <v>2989</v>
      </c>
      <c r="B684" t="s">
        <v>3072</v>
      </c>
      <c r="C684" t="s">
        <v>3065</v>
      </c>
      <c r="D684">
        <v>3.0351561287147351</v>
      </c>
    </row>
    <row r="685" spans="1:4" x14ac:dyDescent="0.25">
      <c r="A685" t="s">
        <v>2989</v>
      </c>
      <c r="B685" t="s">
        <v>3072</v>
      </c>
      <c r="C685" t="s">
        <v>3066</v>
      </c>
      <c r="D685">
        <v>2.6802302206618367</v>
      </c>
    </row>
    <row r="686" spans="1:4" x14ac:dyDescent="0.25">
      <c r="A686" t="s">
        <v>2989</v>
      </c>
      <c r="B686" t="s">
        <v>3072</v>
      </c>
      <c r="C686" t="s">
        <v>3067</v>
      </c>
      <c r="D686">
        <v>2.5936740872382664</v>
      </c>
    </row>
    <row r="687" spans="1:4" x14ac:dyDescent="0.25">
      <c r="A687" t="s">
        <v>2989</v>
      </c>
      <c r="B687" t="s">
        <v>3072</v>
      </c>
      <c r="C687" t="s">
        <v>3068</v>
      </c>
      <c r="D687">
        <v>19.038305525234666</v>
      </c>
    </row>
    <row r="688" spans="1:4" x14ac:dyDescent="0.25">
      <c r="A688" t="s">
        <v>2989</v>
      </c>
      <c r="B688" t="s">
        <v>3073</v>
      </c>
      <c r="C688" t="s">
        <v>3059</v>
      </c>
      <c r="D688">
        <v>2995.7129733364291</v>
      </c>
    </row>
    <row r="689" spans="1:4" x14ac:dyDescent="0.25">
      <c r="A689" t="s">
        <v>2989</v>
      </c>
      <c r="B689" t="s">
        <v>3073</v>
      </c>
      <c r="C689" t="s">
        <v>3060</v>
      </c>
      <c r="D689">
        <v>1700.6800622466744</v>
      </c>
    </row>
    <row r="690" spans="1:4" x14ac:dyDescent="0.25">
      <c r="A690" t="s">
        <v>2989</v>
      </c>
      <c r="B690" t="s">
        <v>3073</v>
      </c>
      <c r="C690" t="s">
        <v>3061</v>
      </c>
      <c r="D690">
        <v>878.81633163639606</v>
      </c>
    </row>
    <row r="691" spans="1:4" x14ac:dyDescent="0.25">
      <c r="A691" t="s">
        <v>2989</v>
      </c>
      <c r="B691" t="s">
        <v>3073</v>
      </c>
      <c r="C691" t="s">
        <v>3062</v>
      </c>
      <c r="D691">
        <v>147.46502989252122</v>
      </c>
    </row>
    <row r="692" spans="1:4" x14ac:dyDescent="0.25">
      <c r="A692" t="s">
        <v>2989</v>
      </c>
      <c r="B692" t="s">
        <v>3073</v>
      </c>
      <c r="C692" t="s">
        <v>3063</v>
      </c>
      <c r="D692">
        <v>97.030546194574057</v>
      </c>
    </row>
    <row r="693" spans="1:4" x14ac:dyDescent="0.25">
      <c r="A693" t="s">
        <v>2989</v>
      </c>
      <c r="B693" t="s">
        <v>3073</v>
      </c>
      <c r="C693" t="s">
        <v>3064</v>
      </c>
      <c r="D693">
        <v>48.41920221728703</v>
      </c>
    </row>
    <row r="694" spans="1:4" x14ac:dyDescent="0.25">
      <c r="A694" t="s">
        <v>2989</v>
      </c>
      <c r="B694" t="s">
        <v>3073</v>
      </c>
      <c r="C694" t="s">
        <v>3065</v>
      </c>
      <c r="D694">
        <v>48.380523097287032</v>
      </c>
    </row>
    <row r="695" spans="1:4" x14ac:dyDescent="0.25">
      <c r="A695" t="s">
        <v>2989</v>
      </c>
      <c r="B695" t="s">
        <v>3073</v>
      </c>
      <c r="C695" t="s">
        <v>3066</v>
      </c>
      <c r="D695">
        <v>38.160045911779797</v>
      </c>
    </row>
    <row r="696" spans="1:4" x14ac:dyDescent="0.25">
      <c r="A696" t="s">
        <v>2989</v>
      </c>
      <c r="B696" t="s">
        <v>3073</v>
      </c>
      <c r="C696" t="s">
        <v>3067</v>
      </c>
      <c r="D696">
        <v>32.52881760699718</v>
      </c>
    </row>
    <row r="697" spans="1:4" x14ac:dyDescent="0.25">
      <c r="A697" t="s">
        <v>2989</v>
      </c>
      <c r="B697" t="s">
        <v>3073</v>
      </c>
      <c r="C697" t="s">
        <v>3068</v>
      </c>
      <c r="D697">
        <v>164.13188219005627</v>
      </c>
    </row>
    <row r="698" spans="1:4" x14ac:dyDescent="0.25">
      <c r="A698" t="s">
        <v>2989</v>
      </c>
      <c r="B698" t="s">
        <v>3074</v>
      </c>
      <c r="C698" t="s">
        <v>3059</v>
      </c>
      <c r="D698">
        <v>163592.30960492816</v>
      </c>
    </row>
    <row r="699" spans="1:4" x14ac:dyDescent="0.25">
      <c r="A699" t="s">
        <v>2989</v>
      </c>
      <c r="B699" t="s">
        <v>3074</v>
      </c>
      <c r="C699" t="s">
        <v>3060</v>
      </c>
      <c r="D699">
        <v>135339.95278047118</v>
      </c>
    </row>
    <row r="700" spans="1:4" x14ac:dyDescent="0.25">
      <c r="A700" t="s">
        <v>2989</v>
      </c>
      <c r="B700" t="s">
        <v>3074</v>
      </c>
      <c r="C700" t="s">
        <v>3061</v>
      </c>
      <c r="D700">
        <v>85028.8511980162</v>
      </c>
    </row>
    <row r="701" spans="1:4" x14ac:dyDescent="0.25">
      <c r="A701" t="s">
        <v>2989</v>
      </c>
      <c r="B701" t="s">
        <v>3074</v>
      </c>
      <c r="C701" t="s">
        <v>3062</v>
      </c>
      <c r="D701">
        <v>21820.796777310625</v>
      </c>
    </row>
    <row r="702" spans="1:4" x14ac:dyDescent="0.25">
      <c r="A702" t="s">
        <v>2989</v>
      </c>
      <c r="B702" t="s">
        <v>3074</v>
      </c>
      <c r="C702" t="s">
        <v>3063</v>
      </c>
      <c r="D702">
        <v>10323.180414994495</v>
      </c>
    </row>
    <row r="703" spans="1:4" x14ac:dyDescent="0.25">
      <c r="A703" t="s">
        <v>2989</v>
      </c>
      <c r="B703" t="s">
        <v>3074</v>
      </c>
      <c r="C703" t="s">
        <v>3064</v>
      </c>
      <c r="D703">
        <v>839.74897454416498</v>
      </c>
    </row>
    <row r="704" spans="1:4" x14ac:dyDescent="0.25">
      <c r="A704" t="s">
        <v>2989</v>
      </c>
      <c r="B704" t="s">
        <v>3074</v>
      </c>
      <c r="C704" t="s">
        <v>3065</v>
      </c>
      <c r="D704">
        <v>125.17954460878622</v>
      </c>
    </row>
    <row r="705" spans="1:4" x14ac:dyDescent="0.25">
      <c r="A705" t="s">
        <v>2989</v>
      </c>
      <c r="B705" t="s">
        <v>3074</v>
      </c>
      <c r="C705" t="s">
        <v>3066</v>
      </c>
      <c r="D705">
        <v>52.26940792878657</v>
      </c>
    </row>
    <row r="706" spans="1:4" x14ac:dyDescent="0.25">
      <c r="A706" t="s">
        <v>2989</v>
      </c>
      <c r="B706" t="s">
        <v>3074</v>
      </c>
      <c r="C706" t="s">
        <v>3067</v>
      </c>
      <c r="D706">
        <v>29.274994638786467</v>
      </c>
    </row>
    <row r="707" spans="1:4" x14ac:dyDescent="0.25">
      <c r="A707" t="s">
        <v>2989</v>
      </c>
      <c r="B707" t="s">
        <v>3074</v>
      </c>
      <c r="C707" t="s">
        <v>3068</v>
      </c>
      <c r="D707">
        <v>75.756015227864509</v>
      </c>
    </row>
    <row r="708" spans="1:4" x14ac:dyDescent="0.25">
      <c r="A708" t="s">
        <v>2989</v>
      </c>
      <c r="B708" t="s">
        <v>3075</v>
      </c>
      <c r="C708" t="s">
        <v>3059</v>
      </c>
      <c r="D708">
        <v>13294.637215364486</v>
      </c>
    </row>
    <row r="709" spans="1:4" x14ac:dyDescent="0.25">
      <c r="A709" t="s">
        <v>2989</v>
      </c>
      <c r="B709" t="s">
        <v>3075</v>
      </c>
      <c r="C709" t="s">
        <v>3060</v>
      </c>
      <c r="D709">
        <v>8368.4706356700717</v>
      </c>
    </row>
    <row r="710" spans="1:4" x14ac:dyDescent="0.25">
      <c r="A710" t="s">
        <v>2989</v>
      </c>
      <c r="B710" t="s">
        <v>3075</v>
      </c>
      <c r="C710" t="s">
        <v>3061</v>
      </c>
      <c r="D710">
        <v>3930.6260512507788</v>
      </c>
    </row>
    <row r="711" spans="1:4" x14ac:dyDescent="0.25">
      <c r="A711" t="s">
        <v>2989</v>
      </c>
      <c r="B711" t="s">
        <v>3075</v>
      </c>
      <c r="C711" t="s">
        <v>3062</v>
      </c>
      <c r="D711">
        <v>495.56909579631986</v>
      </c>
    </row>
    <row r="712" spans="1:4" x14ac:dyDescent="0.25">
      <c r="A712" t="s">
        <v>2989</v>
      </c>
      <c r="B712" t="s">
        <v>3075</v>
      </c>
      <c r="C712" t="s">
        <v>3063</v>
      </c>
      <c r="D712">
        <v>131.3593983868675</v>
      </c>
    </row>
    <row r="713" spans="1:4" x14ac:dyDescent="0.25">
      <c r="A713" t="s">
        <v>2989</v>
      </c>
      <c r="B713" t="s">
        <v>3075</v>
      </c>
      <c r="C713" t="s">
        <v>3064</v>
      </c>
      <c r="D713">
        <v>14.020094388628079</v>
      </c>
    </row>
    <row r="714" spans="1:4" x14ac:dyDescent="0.25">
      <c r="A714" t="s">
        <v>2989</v>
      </c>
      <c r="B714" t="s">
        <v>3075</v>
      </c>
      <c r="C714" t="s">
        <v>3065</v>
      </c>
      <c r="D714">
        <v>7.3907532573211085</v>
      </c>
    </row>
    <row r="715" spans="1:4" x14ac:dyDescent="0.25">
      <c r="A715" t="s">
        <v>2989</v>
      </c>
      <c r="B715" t="s">
        <v>3075</v>
      </c>
      <c r="C715" t="s">
        <v>3066</v>
      </c>
      <c r="D715">
        <v>5.7618465100869347</v>
      </c>
    </row>
    <row r="716" spans="1:4" x14ac:dyDescent="0.25">
      <c r="A716" t="s">
        <v>2989</v>
      </c>
      <c r="B716" t="s">
        <v>3075</v>
      </c>
      <c r="C716" t="s">
        <v>3067</v>
      </c>
      <c r="D716">
        <v>3.6244090199980139</v>
      </c>
    </row>
    <row r="717" spans="1:4" x14ac:dyDescent="0.25">
      <c r="A717" t="s">
        <v>2989</v>
      </c>
      <c r="B717" t="s">
        <v>3075</v>
      </c>
      <c r="C717" t="s">
        <v>3068</v>
      </c>
      <c r="D717">
        <v>20.34713707541755</v>
      </c>
    </row>
    <row r="718" spans="1:4" x14ac:dyDescent="0.25">
      <c r="A718" t="s">
        <v>2989</v>
      </c>
      <c r="B718" t="s">
        <v>3076</v>
      </c>
      <c r="C718" t="s">
        <v>3059</v>
      </c>
      <c r="D718">
        <v>3208.9308563151058</v>
      </c>
    </row>
    <row r="719" spans="1:4" x14ac:dyDescent="0.25">
      <c r="A719" t="s">
        <v>2989</v>
      </c>
      <c r="B719" t="s">
        <v>3076</v>
      </c>
      <c r="C719" t="s">
        <v>3060</v>
      </c>
      <c r="D719">
        <v>1490.9108588676997</v>
      </c>
    </row>
    <row r="720" spans="1:4" x14ac:dyDescent="0.25">
      <c r="A720" t="s">
        <v>2989</v>
      </c>
      <c r="B720" t="s">
        <v>3076</v>
      </c>
      <c r="C720" t="s">
        <v>3061</v>
      </c>
      <c r="D720">
        <v>262.65685623902004</v>
      </c>
    </row>
    <row r="721" spans="1:4" x14ac:dyDescent="0.25">
      <c r="A721" t="s">
        <v>2989</v>
      </c>
      <c r="B721" t="s">
        <v>3076</v>
      </c>
      <c r="C721" t="s">
        <v>3062</v>
      </c>
      <c r="D721">
        <v>11.552371658425882</v>
      </c>
    </row>
    <row r="722" spans="1:4" x14ac:dyDescent="0.25">
      <c r="A722" t="s">
        <v>2989</v>
      </c>
      <c r="B722" t="s">
        <v>3076</v>
      </c>
      <c r="C722" t="s">
        <v>3063</v>
      </c>
      <c r="D722">
        <v>8.0429497299788952</v>
      </c>
    </row>
    <row r="723" spans="1:4" x14ac:dyDescent="0.25">
      <c r="A723" t="s">
        <v>2989</v>
      </c>
      <c r="B723" t="s">
        <v>3076</v>
      </c>
      <c r="C723" t="s">
        <v>3064</v>
      </c>
      <c r="D723">
        <v>3.3891996787641734</v>
      </c>
    </row>
    <row r="724" spans="1:4" x14ac:dyDescent="0.25">
      <c r="A724" t="s">
        <v>2989</v>
      </c>
      <c r="B724" t="s">
        <v>3076</v>
      </c>
      <c r="C724" t="s">
        <v>3065</v>
      </c>
      <c r="D724">
        <v>3.3385197760869936</v>
      </c>
    </row>
    <row r="725" spans="1:4" x14ac:dyDescent="0.25">
      <c r="A725" t="s">
        <v>2989</v>
      </c>
      <c r="B725" t="s">
        <v>3076</v>
      </c>
      <c r="C725" t="s">
        <v>3066</v>
      </c>
      <c r="D725">
        <v>2.6081421843390817</v>
      </c>
    </row>
    <row r="726" spans="1:4" x14ac:dyDescent="0.25">
      <c r="A726" t="s">
        <v>2989</v>
      </c>
      <c r="B726" t="s">
        <v>3076</v>
      </c>
      <c r="C726" t="s">
        <v>3067</v>
      </c>
      <c r="D726">
        <v>1.3730267672826997</v>
      </c>
    </row>
    <row r="727" spans="1:4" x14ac:dyDescent="0.25">
      <c r="A727" t="s">
        <v>2989</v>
      </c>
      <c r="B727" t="s">
        <v>3076</v>
      </c>
      <c r="C727" t="s">
        <v>3068</v>
      </c>
      <c r="D727">
        <v>0.60308808330027108</v>
      </c>
    </row>
    <row r="728" spans="1:4" x14ac:dyDescent="0.25">
      <c r="A728" t="s">
        <v>2989</v>
      </c>
      <c r="B728" t="s">
        <v>3077</v>
      </c>
      <c r="C728" t="s">
        <v>3059</v>
      </c>
      <c r="D728">
        <v>13205.297439703863</v>
      </c>
    </row>
    <row r="729" spans="1:4" x14ac:dyDescent="0.25">
      <c r="A729" t="s">
        <v>2989</v>
      </c>
      <c r="B729" t="s">
        <v>3077</v>
      </c>
      <c r="C729" t="s">
        <v>3060</v>
      </c>
      <c r="D729">
        <v>4692.2141482600064</v>
      </c>
    </row>
    <row r="730" spans="1:4" x14ac:dyDescent="0.25">
      <c r="A730" t="s">
        <v>2989</v>
      </c>
      <c r="B730" t="s">
        <v>3077</v>
      </c>
      <c r="C730" t="s">
        <v>3061</v>
      </c>
      <c r="D730">
        <v>2378.7901626591265</v>
      </c>
    </row>
    <row r="731" spans="1:4" x14ac:dyDescent="0.25">
      <c r="A731" t="s">
        <v>2989</v>
      </c>
      <c r="B731" t="s">
        <v>3077</v>
      </c>
      <c r="C731" t="s">
        <v>3062</v>
      </c>
      <c r="D731">
        <v>534.68882865581384</v>
      </c>
    </row>
    <row r="732" spans="1:4" x14ac:dyDescent="0.25">
      <c r="A732" t="s">
        <v>2989</v>
      </c>
      <c r="B732" t="s">
        <v>3077</v>
      </c>
      <c r="C732" t="s">
        <v>3063</v>
      </c>
      <c r="D732">
        <v>349.74954305294881</v>
      </c>
    </row>
    <row r="733" spans="1:4" x14ac:dyDescent="0.25">
      <c r="A733" t="s">
        <v>2989</v>
      </c>
      <c r="B733" t="s">
        <v>3077</v>
      </c>
      <c r="C733" t="s">
        <v>3064</v>
      </c>
      <c r="D733">
        <v>124.45132377553142</v>
      </c>
    </row>
    <row r="734" spans="1:4" x14ac:dyDescent="0.25">
      <c r="A734" t="s">
        <v>2989</v>
      </c>
      <c r="B734" t="s">
        <v>3077</v>
      </c>
      <c r="C734" t="s">
        <v>3065</v>
      </c>
      <c r="D734">
        <v>121.77419550973065</v>
      </c>
    </row>
    <row r="735" spans="1:4" x14ac:dyDescent="0.25">
      <c r="A735" t="s">
        <v>2989</v>
      </c>
      <c r="B735" t="s">
        <v>3077</v>
      </c>
      <c r="C735" t="s">
        <v>3066</v>
      </c>
      <c r="D735">
        <v>120.48930247375517</v>
      </c>
    </row>
    <row r="736" spans="1:4" x14ac:dyDescent="0.25">
      <c r="A736" t="s">
        <v>2989</v>
      </c>
      <c r="B736" t="s">
        <v>3077</v>
      </c>
      <c r="C736" t="s">
        <v>3067</v>
      </c>
      <c r="D736">
        <v>113.33241387228416</v>
      </c>
    </row>
    <row r="737" spans="1:4" x14ac:dyDescent="0.25">
      <c r="A737" t="s">
        <v>2989</v>
      </c>
      <c r="B737" t="s">
        <v>3077</v>
      </c>
      <c r="C737" t="s">
        <v>3068</v>
      </c>
      <c r="D737">
        <v>648.35051307694096</v>
      </c>
    </row>
    <row r="738" spans="1:4" x14ac:dyDescent="0.25">
      <c r="A738" t="s">
        <v>2990</v>
      </c>
      <c r="B738" t="s">
        <v>3058</v>
      </c>
      <c r="C738" t="s">
        <v>3059</v>
      </c>
      <c r="D738">
        <v>482.12048200135916</v>
      </c>
    </row>
    <row r="739" spans="1:4" x14ac:dyDescent="0.25">
      <c r="A739" t="s">
        <v>2990</v>
      </c>
      <c r="B739" t="s">
        <v>3058</v>
      </c>
      <c r="C739" t="s">
        <v>3060</v>
      </c>
      <c r="D739">
        <v>3238.8708308544587</v>
      </c>
    </row>
    <row r="740" spans="1:4" x14ac:dyDescent="0.25">
      <c r="A740" t="s">
        <v>2990</v>
      </c>
      <c r="B740" t="s">
        <v>3058</v>
      </c>
      <c r="C740" t="s">
        <v>3061</v>
      </c>
      <c r="D740">
        <v>10795.039398443399</v>
      </c>
    </row>
    <row r="741" spans="1:4" x14ac:dyDescent="0.25">
      <c r="A741" t="s">
        <v>2990</v>
      </c>
      <c r="B741" t="s">
        <v>3058</v>
      </c>
      <c r="C741" t="s">
        <v>3062</v>
      </c>
      <c r="D741">
        <v>1853.1401068900184</v>
      </c>
    </row>
    <row r="742" spans="1:4" x14ac:dyDescent="0.25">
      <c r="A742" t="s">
        <v>2990</v>
      </c>
      <c r="B742" t="s">
        <v>3058</v>
      </c>
      <c r="C742" t="s">
        <v>3063</v>
      </c>
      <c r="D742">
        <v>106.99565716063746</v>
      </c>
    </row>
    <row r="743" spans="1:4" x14ac:dyDescent="0.25">
      <c r="A743" t="s">
        <v>2990</v>
      </c>
      <c r="B743" t="s">
        <v>3058</v>
      </c>
      <c r="C743" t="s">
        <v>3064</v>
      </c>
      <c r="D743">
        <v>15.364337236980893</v>
      </c>
    </row>
    <row r="744" spans="1:4" x14ac:dyDescent="0.25">
      <c r="A744" t="s">
        <v>2990</v>
      </c>
      <c r="B744" t="s">
        <v>3058</v>
      </c>
      <c r="C744" t="s">
        <v>3065</v>
      </c>
      <c r="D744">
        <v>9.6955916611299386</v>
      </c>
    </row>
    <row r="745" spans="1:4" x14ac:dyDescent="0.25">
      <c r="A745" t="s">
        <v>2990</v>
      </c>
      <c r="B745" t="s">
        <v>3058</v>
      </c>
      <c r="C745" t="s">
        <v>3066</v>
      </c>
      <c r="D745">
        <v>2.90186440266667</v>
      </c>
    </row>
    <row r="746" spans="1:4" x14ac:dyDescent="0.25">
      <c r="A746" t="s">
        <v>2990</v>
      </c>
      <c r="B746" t="s">
        <v>3058</v>
      </c>
      <c r="C746" t="s">
        <v>3067</v>
      </c>
      <c r="D746">
        <v>2.0579939450718734</v>
      </c>
    </row>
    <row r="747" spans="1:4" x14ac:dyDescent="0.25">
      <c r="A747" t="s">
        <v>2990</v>
      </c>
      <c r="B747" t="s">
        <v>3058</v>
      </c>
      <c r="C747" t="s">
        <v>3068</v>
      </c>
      <c r="D747">
        <v>14.118227944261463</v>
      </c>
    </row>
    <row r="748" spans="1:4" x14ac:dyDescent="0.25">
      <c r="A748" t="s">
        <v>2990</v>
      </c>
      <c r="B748" t="s">
        <v>3069</v>
      </c>
      <c r="C748" t="s">
        <v>3059</v>
      </c>
      <c r="D748">
        <v>642.22880174718136</v>
      </c>
    </row>
    <row r="749" spans="1:4" x14ac:dyDescent="0.25">
      <c r="A749" t="s">
        <v>2990</v>
      </c>
      <c r="B749" t="s">
        <v>3069</v>
      </c>
      <c r="C749" t="s">
        <v>3060</v>
      </c>
      <c r="D749">
        <v>654.6754152874862</v>
      </c>
    </row>
    <row r="750" spans="1:4" x14ac:dyDescent="0.25">
      <c r="A750" t="s">
        <v>2990</v>
      </c>
      <c r="B750" t="s">
        <v>3069</v>
      </c>
      <c r="C750" t="s">
        <v>3061</v>
      </c>
      <c r="D750">
        <v>681.52176828712686</v>
      </c>
    </row>
    <row r="751" spans="1:4" x14ac:dyDescent="0.25">
      <c r="A751" t="s">
        <v>2990</v>
      </c>
      <c r="B751" t="s">
        <v>3069</v>
      </c>
      <c r="C751" t="s">
        <v>3062</v>
      </c>
      <c r="D751">
        <v>278.87256229331348</v>
      </c>
    </row>
    <row r="752" spans="1:4" x14ac:dyDescent="0.25">
      <c r="A752" t="s">
        <v>2990</v>
      </c>
      <c r="B752" t="s">
        <v>3069</v>
      </c>
      <c r="C752" t="s">
        <v>3063</v>
      </c>
      <c r="D752">
        <v>140.14847945902028</v>
      </c>
    </row>
    <row r="753" spans="1:4" x14ac:dyDescent="0.25">
      <c r="A753" t="s">
        <v>2990</v>
      </c>
      <c r="B753" t="s">
        <v>3069</v>
      </c>
      <c r="C753" t="s">
        <v>3064</v>
      </c>
      <c r="D753">
        <v>31.449123516802093</v>
      </c>
    </row>
    <row r="754" spans="1:4" x14ac:dyDescent="0.25">
      <c r="A754" t="s">
        <v>2990</v>
      </c>
      <c r="B754" t="s">
        <v>3069</v>
      </c>
      <c r="C754" t="s">
        <v>3065</v>
      </c>
      <c r="D754">
        <v>18.859285500433611</v>
      </c>
    </row>
    <row r="755" spans="1:4" x14ac:dyDescent="0.25">
      <c r="A755" t="s">
        <v>2990</v>
      </c>
      <c r="B755" t="s">
        <v>3069</v>
      </c>
      <c r="C755" t="s">
        <v>3066</v>
      </c>
      <c r="D755">
        <v>15.153289857132124</v>
      </c>
    </row>
    <row r="756" spans="1:4" x14ac:dyDescent="0.25">
      <c r="A756" t="s">
        <v>2990</v>
      </c>
      <c r="B756" t="s">
        <v>3069</v>
      </c>
      <c r="C756" t="s">
        <v>3067</v>
      </c>
      <c r="D756">
        <v>8.8114627815036997</v>
      </c>
    </row>
    <row r="757" spans="1:4" x14ac:dyDescent="0.25">
      <c r="A757" t="s">
        <v>2990</v>
      </c>
      <c r="B757" t="s">
        <v>3069</v>
      </c>
      <c r="C757" t="s">
        <v>3068</v>
      </c>
      <c r="D757">
        <v>12.478302619999997</v>
      </c>
    </row>
    <row r="758" spans="1:4" x14ac:dyDescent="0.25">
      <c r="A758" t="s">
        <v>2990</v>
      </c>
      <c r="B758" t="s">
        <v>3070</v>
      </c>
      <c r="C758" t="s">
        <v>3059</v>
      </c>
      <c r="D758">
        <v>2.93657389</v>
      </c>
    </row>
    <row r="759" spans="1:4" x14ac:dyDescent="0.25">
      <c r="A759" t="s">
        <v>2990</v>
      </c>
      <c r="B759" t="s">
        <v>3070</v>
      </c>
      <c r="C759" t="s">
        <v>3060</v>
      </c>
      <c r="D759">
        <v>0.55296186999999997</v>
      </c>
    </row>
    <row r="760" spans="1:4" x14ac:dyDescent="0.25">
      <c r="A760" t="s">
        <v>2990</v>
      </c>
      <c r="B760" t="s">
        <v>3070</v>
      </c>
      <c r="C760" t="s">
        <v>3061</v>
      </c>
      <c r="D760">
        <v>3.1851600000000293E-3</v>
      </c>
    </row>
    <row r="761" spans="1:4" x14ac:dyDescent="0.25">
      <c r="A761" t="s">
        <v>2990</v>
      </c>
      <c r="B761" t="s">
        <v>3070</v>
      </c>
      <c r="C761" t="s">
        <v>3062</v>
      </c>
      <c r="D761">
        <v>0</v>
      </c>
    </row>
    <row r="762" spans="1:4" x14ac:dyDescent="0.25">
      <c r="A762" t="s">
        <v>2990</v>
      </c>
      <c r="B762" t="s">
        <v>3070</v>
      </c>
      <c r="C762" t="s">
        <v>3063</v>
      </c>
      <c r="D762">
        <v>0</v>
      </c>
    </row>
    <row r="763" spans="1:4" x14ac:dyDescent="0.25">
      <c r="A763" t="s">
        <v>2990</v>
      </c>
      <c r="B763" t="s">
        <v>3070</v>
      </c>
      <c r="C763" t="s">
        <v>3064</v>
      </c>
      <c r="D763">
        <v>0</v>
      </c>
    </row>
    <row r="764" spans="1:4" x14ac:dyDescent="0.25">
      <c r="A764" t="s">
        <v>2990</v>
      </c>
      <c r="B764" t="s">
        <v>3070</v>
      </c>
      <c r="C764" t="s">
        <v>3065</v>
      </c>
      <c r="D764">
        <v>0</v>
      </c>
    </row>
    <row r="765" spans="1:4" x14ac:dyDescent="0.25">
      <c r="A765" t="s">
        <v>2990</v>
      </c>
      <c r="B765" t="s">
        <v>3070</v>
      </c>
      <c r="C765" t="s">
        <v>3066</v>
      </c>
      <c r="D765">
        <v>0</v>
      </c>
    </row>
    <row r="766" spans="1:4" x14ac:dyDescent="0.25">
      <c r="A766" t="s">
        <v>2990</v>
      </c>
      <c r="B766" t="s">
        <v>3070</v>
      </c>
      <c r="C766" t="s">
        <v>3067</v>
      </c>
      <c r="D766">
        <v>0</v>
      </c>
    </row>
    <row r="767" spans="1:4" x14ac:dyDescent="0.25">
      <c r="A767" t="s">
        <v>2990</v>
      </c>
      <c r="B767" t="s">
        <v>3070</v>
      </c>
      <c r="C767" t="s">
        <v>3068</v>
      </c>
      <c r="D767">
        <v>0</v>
      </c>
    </row>
    <row r="768" spans="1:4" x14ac:dyDescent="0.25">
      <c r="A768" t="s">
        <v>2990</v>
      </c>
      <c r="B768" t="s">
        <v>3071</v>
      </c>
      <c r="C768" t="s">
        <v>3059</v>
      </c>
      <c r="D768">
        <v>1227.0186046222934</v>
      </c>
    </row>
    <row r="769" spans="1:4" x14ac:dyDescent="0.25">
      <c r="A769" t="s">
        <v>2990</v>
      </c>
      <c r="B769" t="s">
        <v>3071</v>
      </c>
      <c r="C769" t="s">
        <v>3060</v>
      </c>
      <c r="D769">
        <v>1452.3784885572816</v>
      </c>
    </row>
    <row r="770" spans="1:4" x14ac:dyDescent="0.25">
      <c r="A770" t="s">
        <v>2990</v>
      </c>
      <c r="B770" t="s">
        <v>3071</v>
      </c>
      <c r="C770" t="s">
        <v>3061</v>
      </c>
      <c r="D770">
        <v>4119.4179684389364</v>
      </c>
    </row>
    <row r="771" spans="1:4" x14ac:dyDescent="0.25">
      <c r="A771" t="s">
        <v>2990</v>
      </c>
      <c r="B771" t="s">
        <v>3071</v>
      </c>
      <c r="C771" t="s">
        <v>3062</v>
      </c>
      <c r="D771">
        <v>174.67912840565657</v>
      </c>
    </row>
    <row r="772" spans="1:4" x14ac:dyDescent="0.25">
      <c r="A772" t="s">
        <v>2990</v>
      </c>
      <c r="B772" t="s">
        <v>3071</v>
      </c>
      <c r="C772" t="s">
        <v>3063</v>
      </c>
      <c r="D772">
        <v>34.525116810344223</v>
      </c>
    </row>
    <row r="773" spans="1:4" x14ac:dyDescent="0.25">
      <c r="A773" t="s">
        <v>2990</v>
      </c>
      <c r="B773" t="s">
        <v>3071</v>
      </c>
      <c r="C773" t="s">
        <v>3064</v>
      </c>
      <c r="D773">
        <v>8.9381001565105365</v>
      </c>
    </row>
    <row r="774" spans="1:4" x14ac:dyDescent="0.25">
      <c r="A774" t="s">
        <v>2990</v>
      </c>
      <c r="B774" t="s">
        <v>3071</v>
      </c>
      <c r="C774" t="s">
        <v>3065</v>
      </c>
      <c r="D774">
        <v>8.921947445711643</v>
      </c>
    </row>
    <row r="775" spans="1:4" x14ac:dyDescent="0.25">
      <c r="A775" t="s">
        <v>2990</v>
      </c>
      <c r="B775" t="s">
        <v>3071</v>
      </c>
      <c r="C775" t="s">
        <v>3066</v>
      </c>
      <c r="D775">
        <v>7.9952177588941424</v>
      </c>
    </row>
    <row r="776" spans="1:4" x14ac:dyDescent="0.25">
      <c r="A776" t="s">
        <v>2990</v>
      </c>
      <c r="B776" t="s">
        <v>3071</v>
      </c>
      <c r="C776" t="s">
        <v>3067</v>
      </c>
      <c r="D776">
        <v>7.4711800442622813</v>
      </c>
    </row>
    <row r="777" spans="1:4" x14ac:dyDescent="0.25">
      <c r="A777" t="s">
        <v>2990</v>
      </c>
      <c r="B777" t="s">
        <v>3071</v>
      </c>
      <c r="C777" t="s">
        <v>3068</v>
      </c>
      <c r="D777">
        <v>41.955599140107694</v>
      </c>
    </row>
    <row r="778" spans="1:4" x14ac:dyDescent="0.25">
      <c r="A778" t="s">
        <v>2990</v>
      </c>
      <c r="B778" t="s">
        <v>3072</v>
      </c>
      <c r="C778" t="s">
        <v>3059</v>
      </c>
      <c r="D778">
        <v>636.71039746968495</v>
      </c>
    </row>
    <row r="779" spans="1:4" x14ac:dyDescent="0.25">
      <c r="A779" t="s">
        <v>2990</v>
      </c>
      <c r="B779" t="s">
        <v>3072</v>
      </c>
      <c r="C779" t="s">
        <v>3060</v>
      </c>
      <c r="D779">
        <v>2961.4523571647451</v>
      </c>
    </row>
    <row r="780" spans="1:4" x14ac:dyDescent="0.25">
      <c r="A780" t="s">
        <v>2990</v>
      </c>
      <c r="B780" t="s">
        <v>3072</v>
      </c>
      <c r="C780" t="s">
        <v>3061</v>
      </c>
      <c r="D780">
        <v>11058.987366118348</v>
      </c>
    </row>
    <row r="781" spans="1:4" x14ac:dyDescent="0.25">
      <c r="A781" t="s">
        <v>2990</v>
      </c>
      <c r="B781" t="s">
        <v>3072</v>
      </c>
      <c r="C781" t="s">
        <v>3062</v>
      </c>
      <c r="D781">
        <v>891.986787583043</v>
      </c>
    </row>
    <row r="782" spans="1:4" x14ac:dyDescent="0.25">
      <c r="A782" t="s">
        <v>2990</v>
      </c>
      <c r="B782" t="s">
        <v>3072</v>
      </c>
      <c r="C782" t="s">
        <v>3063</v>
      </c>
      <c r="D782">
        <v>132.65048013476959</v>
      </c>
    </row>
    <row r="783" spans="1:4" x14ac:dyDescent="0.25">
      <c r="A783" t="s">
        <v>2990</v>
      </c>
      <c r="B783" t="s">
        <v>3072</v>
      </c>
      <c r="C783" t="s">
        <v>3064</v>
      </c>
      <c r="D783">
        <v>29.255950997189149</v>
      </c>
    </row>
    <row r="784" spans="1:4" x14ac:dyDescent="0.25">
      <c r="A784" t="s">
        <v>2990</v>
      </c>
      <c r="B784" t="s">
        <v>3072</v>
      </c>
      <c r="C784" t="s">
        <v>3065</v>
      </c>
      <c r="D784">
        <v>21.099954901715911</v>
      </c>
    </row>
    <row r="785" spans="1:4" x14ac:dyDescent="0.25">
      <c r="A785" t="s">
        <v>2990</v>
      </c>
      <c r="B785" t="s">
        <v>3072</v>
      </c>
      <c r="C785" t="s">
        <v>3066</v>
      </c>
      <c r="D785">
        <v>15.309763540449774</v>
      </c>
    </row>
    <row r="786" spans="1:4" x14ac:dyDescent="0.25">
      <c r="A786" t="s">
        <v>2990</v>
      </c>
      <c r="B786" t="s">
        <v>3072</v>
      </c>
      <c r="C786" t="s">
        <v>3067</v>
      </c>
      <c r="D786">
        <v>11.03205352014437</v>
      </c>
    </row>
    <row r="787" spans="1:4" x14ac:dyDescent="0.25">
      <c r="A787" t="s">
        <v>2990</v>
      </c>
      <c r="B787" t="s">
        <v>3072</v>
      </c>
      <c r="C787" t="s">
        <v>3068</v>
      </c>
      <c r="D787">
        <v>44.235622309914916</v>
      </c>
    </row>
    <row r="788" spans="1:4" x14ac:dyDescent="0.25">
      <c r="A788" t="s">
        <v>2990</v>
      </c>
      <c r="B788" t="s">
        <v>3073</v>
      </c>
      <c r="C788" t="s">
        <v>3059</v>
      </c>
      <c r="D788">
        <v>195.27725256431992</v>
      </c>
    </row>
    <row r="789" spans="1:4" x14ac:dyDescent="0.25">
      <c r="A789" t="s">
        <v>2990</v>
      </c>
      <c r="B789" t="s">
        <v>3073</v>
      </c>
      <c r="C789" t="s">
        <v>3060</v>
      </c>
      <c r="D789">
        <v>209.78327315968539</v>
      </c>
    </row>
    <row r="790" spans="1:4" x14ac:dyDescent="0.25">
      <c r="A790" t="s">
        <v>2990</v>
      </c>
      <c r="B790" t="s">
        <v>3073</v>
      </c>
      <c r="C790" t="s">
        <v>3061</v>
      </c>
      <c r="D790">
        <v>301.14873952569371</v>
      </c>
    </row>
    <row r="791" spans="1:4" x14ac:dyDescent="0.25">
      <c r="A791" t="s">
        <v>2990</v>
      </c>
      <c r="B791" t="s">
        <v>3073</v>
      </c>
      <c r="C791" t="s">
        <v>3062</v>
      </c>
      <c r="D791">
        <v>22.059138007380753</v>
      </c>
    </row>
    <row r="792" spans="1:4" x14ac:dyDescent="0.25">
      <c r="A792" t="s">
        <v>2990</v>
      </c>
      <c r="B792" t="s">
        <v>3073</v>
      </c>
      <c r="C792" t="s">
        <v>3063</v>
      </c>
      <c r="D792">
        <v>3.1689091711239739</v>
      </c>
    </row>
    <row r="793" spans="1:4" x14ac:dyDescent="0.25">
      <c r="A793" t="s">
        <v>2990</v>
      </c>
      <c r="B793" t="s">
        <v>3073</v>
      </c>
      <c r="C793" t="s">
        <v>3064</v>
      </c>
      <c r="D793">
        <v>0.46251997880870943</v>
      </c>
    </row>
    <row r="794" spans="1:4" x14ac:dyDescent="0.25">
      <c r="A794" t="s">
        <v>2990</v>
      </c>
      <c r="B794" t="s">
        <v>3073</v>
      </c>
      <c r="C794" t="s">
        <v>3065</v>
      </c>
      <c r="D794">
        <v>0.81820297439255452</v>
      </c>
    </row>
    <row r="795" spans="1:4" x14ac:dyDescent="0.25">
      <c r="A795" t="s">
        <v>2990</v>
      </c>
      <c r="B795" t="s">
        <v>3073</v>
      </c>
      <c r="C795" t="s">
        <v>3066</v>
      </c>
      <c r="D795">
        <v>0.52576574285583189</v>
      </c>
    </row>
    <row r="796" spans="1:4" x14ac:dyDescent="0.25">
      <c r="A796" t="s">
        <v>2990</v>
      </c>
      <c r="B796" t="s">
        <v>3073</v>
      </c>
      <c r="C796" t="s">
        <v>3067</v>
      </c>
      <c r="D796">
        <v>0.52576574285583189</v>
      </c>
    </row>
    <row r="797" spans="1:4" x14ac:dyDescent="0.25">
      <c r="A797" t="s">
        <v>2990</v>
      </c>
      <c r="B797" t="s">
        <v>3073</v>
      </c>
      <c r="C797" t="s">
        <v>3068</v>
      </c>
      <c r="D797">
        <v>0.58308066288336224</v>
      </c>
    </row>
    <row r="798" spans="1:4" x14ac:dyDescent="0.25">
      <c r="A798" t="s">
        <v>2990</v>
      </c>
      <c r="B798" t="s">
        <v>3074</v>
      </c>
      <c r="C798" t="s">
        <v>3059</v>
      </c>
      <c r="D798">
        <v>37.842982526053916</v>
      </c>
    </row>
    <row r="799" spans="1:4" x14ac:dyDescent="0.25">
      <c r="A799" t="s">
        <v>2990</v>
      </c>
      <c r="B799" t="s">
        <v>3074</v>
      </c>
      <c r="C799" t="s">
        <v>3060</v>
      </c>
      <c r="D799">
        <v>116.23821256903165</v>
      </c>
    </row>
    <row r="800" spans="1:4" x14ac:dyDescent="0.25">
      <c r="A800" t="s">
        <v>2990</v>
      </c>
      <c r="B800" t="s">
        <v>3074</v>
      </c>
      <c r="C800" t="s">
        <v>3061</v>
      </c>
      <c r="D800">
        <v>297.22445656119362</v>
      </c>
    </row>
    <row r="801" spans="1:4" x14ac:dyDescent="0.25">
      <c r="A801" t="s">
        <v>2990</v>
      </c>
      <c r="B801" t="s">
        <v>3074</v>
      </c>
      <c r="C801" t="s">
        <v>3062</v>
      </c>
      <c r="D801">
        <v>57.270526196497173</v>
      </c>
    </row>
    <row r="802" spans="1:4" x14ac:dyDescent="0.25">
      <c r="A802" t="s">
        <v>2990</v>
      </c>
      <c r="B802" t="s">
        <v>3074</v>
      </c>
      <c r="C802" t="s">
        <v>3063</v>
      </c>
      <c r="D802">
        <v>4.410220640412418</v>
      </c>
    </row>
    <row r="803" spans="1:4" x14ac:dyDescent="0.25">
      <c r="A803" t="s">
        <v>2990</v>
      </c>
      <c r="B803" t="s">
        <v>3074</v>
      </c>
      <c r="C803" t="s">
        <v>3064</v>
      </c>
      <c r="D803">
        <v>0.78728893173142234</v>
      </c>
    </row>
    <row r="804" spans="1:4" x14ac:dyDescent="0.25">
      <c r="A804" t="s">
        <v>2990</v>
      </c>
      <c r="B804" t="s">
        <v>3074</v>
      </c>
      <c r="C804" t="s">
        <v>3065</v>
      </c>
      <c r="D804">
        <v>0.88606655507971099</v>
      </c>
    </row>
    <row r="805" spans="1:4" x14ac:dyDescent="0.25">
      <c r="A805" t="s">
        <v>2990</v>
      </c>
      <c r="B805" t="s">
        <v>3074</v>
      </c>
      <c r="C805" t="s">
        <v>3066</v>
      </c>
      <c r="D805">
        <v>0.68750000000000011</v>
      </c>
    </row>
    <row r="806" spans="1:4" x14ac:dyDescent="0.25">
      <c r="A806" t="s">
        <v>2990</v>
      </c>
      <c r="B806" t="s">
        <v>3074</v>
      </c>
      <c r="C806" t="s">
        <v>3067</v>
      </c>
      <c r="D806">
        <v>0.5778950620378025</v>
      </c>
    </row>
    <row r="807" spans="1:4" x14ac:dyDescent="0.25">
      <c r="A807" t="s">
        <v>2990</v>
      </c>
      <c r="B807" t="s">
        <v>3074</v>
      </c>
      <c r="C807" t="s">
        <v>3068</v>
      </c>
      <c r="D807">
        <v>7.5482172079621979</v>
      </c>
    </row>
    <row r="808" spans="1:4" x14ac:dyDescent="0.25">
      <c r="A808" t="s">
        <v>2990</v>
      </c>
      <c r="B808" t="s">
        <v>3075</v>
      </c>
      <c r="C808" t="s">
        <v>3059</v>
      </c>
      <c r="D808">
        <v>360.93002661673626</v>
      </c>
    </row>
    <row r="809" spans="1:4" x14ac:dyDescent="0.25">
      <c r="A809" t="s">
        <v>2990</v>
      </c>
      <c r="B809" t="s">
        <v>3075</v>
      </c>
      <c r="C809" t="s">
        <v>3060</v>
      </c>
      <c r="D809">
        <v>869.34274844362426</v>
      </c>
    </row>
    <row r="810" spans="1:4" x14ac:dyDescent="0.25">
      <c r="A810" t="s">
        <v>2990</v>
      </c>
      <c r="B810" t="s">
        <v>3075</v>
      </c>
      <c r="C810" t="s">
        <v>3061</v>
      </c>
      <c r="D810">
        <v>4903.4582361856528</v>
      </c>
    </row>
    <row r="811" spans="1:4" x14ac:dyDescent="0.25">
      <c r="A811" t="s">
        <v>2990</v>
      </c>
      <c r="B811" t="s">
        <v>3075</v>
      </c>
      <c r="C811" t="s">
        <v>3062</v>
      </c>
      <c r="D811">
        <v>4896.732583564497</v>
      </c>
    </row>
    <row r="812" spans="1:4" x14ac:dyDescent="0.25">
      <c r="A812" t="s">
        <v>2990</v>
      </c>
      <c r="B812" t="s">
        <v>3075</v>
      </c>
      <c r="C812" t="s">
        <v>3063</v>
      </c>
      <c r="D812">
        <v>1588.6219210824031</v>
      </c>
    </row>
    <row r="813" spans="1:4" x14ac:dyDescent="0.25">
      <c r="A813" t="s">
        <v>2990</v>
      </c>
      <c r="B813" t="s">
        <v>3075</v>
      </c>
      <c r="C813" t="s">
        <v>3064</v>
      </c>
      <c r="D813">
        <v>134.13818863153978</v>
      </c>
    </row>
    <row r="814" spans="1:4" x14ac:dyDescent="0.25">
      <c r="A814" t="s">
        <v>2990</v>
      </c>
      <c r="B814" t="s">
        <v>3075</v>
      </c>
      <c r="C814" t="s">
        <v>3065</v>
      </c>
      <c r="D814">
        <v>43.41746551388011</v>
      </c>
    </row>
    <row r="815" spans="1:4" x14ac:dyDescent="0.25">
      <c r="A815" t="s">
        <v>2990</v>
      </c>
      <c r="B815" t="s">
        <v>3075</v>
      </c>
      <c r="C815" t="s">
        <v>3066</v>
      </c>
      <c r="D815">
        <v>17.120516383568603</v>
      </c>
    </row>
    <row r="816" spans="1:4" x14ac:dyDescent="0.25">
      <c r="A816" t="s">
        <v>2990</v>
      </c>
      <c r="B816" t="s">
        <v>3075</v>
      </c>
      <c r="C816" t="s">
        <v>3067</v>
      </c>
      <c r="D816">
        <v>8.1287392694068306</v>
      </c>
    </row>
    <row r="817" spans="1:4" x14ac:dyDescent="0.25">
      <c r="A817" t="s">
        <v>2990</v>
      </c>
      <c r="B817" t="s">
        <v>3075</v>
      </c>
      <c r="C817" t="s">
        <v>3068</v>
      </c>
      <c r="D817">
        <v>21.640844418689252</v>
      </c>
    </row>
    <row r="818" spans="1:4" x14ac:dyDescent="0.25">
      <c r="A818" t="s">
        <v>2990</v>
      </c>
      <c r="B818" t="s">
        <v>3076</v>
      </c>
      <c r="C818" t="s">
        <v>3059</v>
      </c>
      <c r="D818">
        <v>752.361269271482</v>
      </c>
    </row>
    <row r="819" spans="1:4" x14ac:dyDescent="0.25">
      <c r="A819" t="s">
        <v>2990</v>
      </c>
      <c r="B819" t="s">
        <v>3076</v>
      </c>
      <c r="C819" t="s">
        <v>3060</v>
      </c>
      <c r="D819">
        <v>568.77623385675804</v>
      </c>
    </row>
    <row r="820" spans="1:4" x14ac:dyDescent="0.25">
      <c r="A820" t="s">
        <v>2990</v>
      </c>
      <c r="B820" t="s">
        <v>3076</v>
      </c>
      <c r="C820" t="s">
        <v>3061</v>
      </c>
      <c r="D820">
        <v>1148.4043058462255</v>
      </c>
    </row>
    <row r="821" spans="1:4" x14ac:dyDescent="0.25">
      <c r="A821" t="s">
        <v>2990</v>
      </c>
      <c r="B821" t="s">
        <v>3076</v>
      </c>
      <c r="C821" t="s">
        <v>3062</v>
      </c>
      <c r="D821">
        <v>233.83642220940871</v>
      </c>
    </row>
    <row r="822" spans="1:4" x14ac:dyDescent="0.25">
      <c r="A822" t="s">
        <v>2990</v>
      </c>
      <c r="B822" t="s">
        <v>3076</v>
      </c>
      <c r="C822" t="s">
        <v>3063</v>
      </c>
      <c r="D822">
        <v>15.084743544952833</v>
      </c>
    </row>
    <row r="823" spans="1:4" x14ac:dyDescent="0.25">
      <c r="A823" t="s">
        <v>2990</v>
      </c>
      <c r="B823" t="s">
        <v>3076</v>
      </c>
      <c r="C823" t="s">
        <v>3064</v>
      </c>
      <c r="D823">
        <v>2.7857374395193464</v>
      </c>
    </row>
    <row r="824" spans="1:4" x14ac:dyDescent="0.25">
      <c r="A824" t="s">
        <v>2990</v>
      </c>
      <c r="B824" t="s">
        <v>3076</v>
      </c>
      <c r="C824" t="s">
        <v>3065</v>
      </c>
      <c r="D824">
        <v>2.8757088617806676</v>
      </c>
    </row>
    <row r="825" spans="1:4" x14ac:dyDescent="0.25">
      <c r="A825" t="s">
        <v>2990</v>
      </c>
      <c r="B825" t="s">
        <v>3076</v>
      </c>
      <c r="C825" t="s">
        <v>3066</v>
      </c>
      <c r="D825">
        <v>2.559695520554425</v>
      </c>
    </row>
    <row r="826" spans="1:4" x14ac:dyDescent="0.25">
      <c r="A826" t="s">
        <v>2990</v>
      </c>
      <c r="B826" t="s">
        <v>3076</v>
      </c>
      <c r="C826" t="s">
        <v>3067</v>
      </c>
      <c r="D826">
        <v>2.3564001321481856</v>
      </c>
    </row>
    <row r="827" spans="1:4" x14ac:dyDescent="0.25">
      <c r="A827" t="s">
        <v>2990</v>
      </c>
      <c r="B827" t="s">
        <v>3076</v>
      </c>
      <c r="C827" t="s">
        <v>3068</v>
      </c>
      <c r="D827">
        <v>3.3742418871702249</v>
      </c>
    </row>
    <row r="828" spans="1:4" x14ac:dyDescent="0.25">
      <c r="A828" t="s">
        <v>2990</v>
      </c>
      <c r="B828" t="s">
        <v>3077</v>
      </c>
      <c r="C828" t="s">
        <v>3059</v>
      </c>
      <c r="D828">
        <v>29.486162929999999</v>
      </c>
    </row>
    <row r="829" spans="1:4" x14ac:dyDescent="0.25">
      <c r="A829" t="s">
        <v>2990</v>
      </c>
      <c r="B829" t="s">
        <v>3077</v>
      </c>
      <c r="C829" t="s">
        <v>3060</v>
      </c>
      <c r="D829">
        <v>11.691596149999999</v>
      </c>
    </row>
    <row r="830" spans="1:4" x14ac:dyDescent="0.25">
      <c r="A830" t="s">
        <v>2990</v>
      </c>
      <c r="B830" t="s">
        <v>3077</v>
      </c>
      <c r="C830" t="s">
        <v>3061</v>
      </c>
      <c r="D830">
        <v>12.167836090000002</v>
      </c>
    </row>
    <row r="831" spans="1:4" x14ac:dyDescent="0.25">
      <c r="A831" t="s">
        <v>2990</v>
      </c>
      <c r="B831" t="s">
        <v>3077</v>
      </c>
      <c r="C831" t="s">
        <v>3062</v>
      </c>
      <c r="D831">
        <v>3.8515781699999989</v>
      </c>
    </row>
    <row r="832" spans="1:4" x14ac:dyDescent="0.25">
      <c r="A832" t="s">
        <v>2990</v>
      </c>
      <c r="B832" t="s">
        <v>3077</v>
      </c>
      <c r="C832" t="s">
        <v>3063</v>
      </c>
      <c r="D832">
        <v>0.62173555999999974</v>
      </c>
    </row>
    <row r="833" spans="1:4" x14ac:dyDescent="0.25">
      <c r="A833" t="s">
        <v>2990</v>
      </c>
      <c r="B833" t="s">
        <v>3077</v>
      </c>
      <c r="C833" t="s">
        <v>3064</v>
      </c>
      <c r="D833">
        <v>6.7334898000000001</v>
      </c>
    </row>
    <row r="834" spans="1:4" x14ac:dyDescent="0.25">
      <c r="A834" t="s">
        <v>2990</v>
      </c>
      <c r="B834" t="s">
        <v>3077</v>
      </c>
      <c r="C834" t="s">
        <v>3065</v>
      </c>
      <c r="D834">
        <v>0</v>
      </c>
    </row>
    <row r="835" spans="1:4" x14ac:dyDescent="0.25">
      <c r="A835" t="s">
        <v>2990</v>
      </c>
      <c r="B835" t="s">
        <v>3077</v>
      </c>
      <c r="C835" t="s">
        <v>3066</v>
      </c>
      <c r="D835">
        <v>0</v>
      </c>
    </row>
    <row r="836" spans="1:4" x14ac:dyDescent="0.25">
      <c r="A836" t="s">
        <v>2990</v>
      </c>
      <c r="B836" t="s">
        <v>3077</v>
      </c>
      <c r="C836" t="s">
        <v>3067</v>
      </c>
      <c r="D836">
        <v>0</v>
      </c>
    </row>
    <row r="837" spans="1:4" x14ac:dyDescent="0.25">
      <c r="A837" t="s">
        <v>2990</v>
      </c>
      <c r="B837" t="s">
        <v>3077</v>
      </c>
      <c r="C837" t="s">
        <v>3068</v>
      </c>
      <c r="D837">
        <v>0</v>
      </c>
    </row>
    <row r="838" spans="1:4" x14ac:dyDescent="0.25">
      <c r="A838" t="s">
        <v>2991</v>
      </c>
      <c r="B838" t="s">
        <v>3058</v>
      </c>
      <c r="C838" t="s">
        <v>3059</v>
      </c>
      <c r="D838">
        <v>25807.689948106501</v>
      </c>
    </row>
    <row r="839" spans="1:4" x14ac:dyDescent="0.25">
      <c r="A839" t="s">
        <v>2991</v>
      </c>
      <c r="B839" t="s">
        <v>3058</v>
      </c>
      <c r="C839" t="s">
        <v>3060</v>
      </c>
      <c r="D839">
        <v>22393.692914284929</v>
      </c>
    </row>
    <row r="840" spans="1:4" x14ac:dyDescent="0.25">
      <c r="A840" t="s">
        <v>2991</v>
      </c>
      <c r="B840" t="s">
        <v>3058</v>
      </c>
      <c r="C840" t="s">
        <v>3061</v>
      </c>
      <c r="D840">
        <v>5593.5726396206592</v>
      </c>
    </row>
    <row r="841" spans="1:4" x14ac:dyDescent="0.25">
      <c r="A841" t="s">
        <v>2991</v>
      </c>
      <c r="B841" t="s">
        <v>3058</v>
      </c>
      <c r="C841" t="s">
        <v>3062</v>
      </c>
      <c r="D841">
        <v>123.717366062666</v>
      </c>
    </row>
    <row r="842" spans="1:4" x14ac:dyDescent="0.25">
      <c r="A842" t="s">
        <v>2991</v>
      </c>
      <c r="B842" t="s">
        <v>3058</v>
      </c>
      <c r="C842" t="s">
        <v>3063</v>
      </c>
      <c r="D842">
        <v>29.302121485959891</v>
      </c>
    </row>
    <row r="843" spans="1:4" x14ac:dyDescent="0.25">
      <c r="A843" t="s">
        <v>2991</v>
      </c>
      <c r="B843" t="s">
        <v>3058</v>
      </c>
      <c r="C843" t="s">
        <v>3064</v>
      </c>
      <c r="D843">
        <v>8.4630278304370847</v>
      </c>
    </row>
    <row r="844" spans="1:4" x14ac:dyDescent="0.25">
      <c r="A844" t="s">
        <v>2991</v>
      </c>
      <c r="B844" t="s">
        <v>3058</v>
      </c>
      <c r="C844" t="s">
        <v>3065</v>
      </c>
      <c r="D844">
        <v>7.5630098577337908</v>
      </c>
    </row>
    <row r="845" spans="1:4" x14ac:dyDescent="0.25">
      <c r="A845" t="s">
        <v>2991</v>
      </c>
      <c r="B845" t="s">
        <v>3058</v>
      </c>
      <c r="C845" t="s">
        <v>3066</v>
      </c>
      <c r="D845">
        <v>5.7256704993483112</v>
      </c>
    </row>
    <row r="846" spans="1:4" x14ac:dyDescent="0.25">
      <c r="A846" t="s">
        <v>2991</v>
      </c>
      <c r="B846" t="s">
        <v>3058</v>
      </c>
      <c r="C846" t="s">
        <v>3067</v>
      </c>
      <c r="D846">
        <v>5.2173816928435164</v>
      </c>
    </row>
    <row r="847" spans="1:4" x14ac:dyDescent="0.25">
      <c r="A847" t="s">
        <v>2991</v>
      </c>
      <c r="B847" t="s">
        <v>3058</v>
      </c>
      <c r="C847" t="s">
        <v>3068</v>
      </c>
      <c r="D847">
        <v>30.369729139023693</v>
      </c>
    </row>
    <row r="848" spans="1:4" x14ac:dyDescent="0.25">
      <c r="A848" t="s">
        <v>2991</v>
      </c>
      <c r="B848" t="s">
        <v>3069</v>
      </c>
      <c r="C848" t="s">
        <v>3059</v>
      </c>
      <c r="D848">
        <v>4115.4323951325277</v>
      </c>
    </row>
    <row r="849" spans="1:4" x14ac:dyDescent="0.25">
      <c r="A849" t="s">
        <v>2991</v>
      </c>
      <c r="B849" t="s">
        <v>3069</v>
      </c>
      <c r="C849" t="s">
        <v>3060</v>
      </c>
      <c r="D849">
        <v>3722.6572666505631</v>
      </c>
    </row>
    <row r="850" spans="1:4" x14ac:dyDescent="0.25">
      <c r="A850" t="s">
        <v>2991</v>
      </c>
      <c r="B850" t="s">
        <v>3069</v>
      </c>
      <c r="C850" t="s">
        <v>3061</v>
      </c>
      <c r="D850">
        <v>1908.3241899915522</v>
      </c>
    </row>
    <row r="851" spans="1:4" x14ac:dyDescent="0.25">
      <c r="A851" t="s">
        <v>2991</v>
      </c>
      <c r="B851" t="s">
        <v>3069</v>
      </c>
      <c r="C851" t="s">
        <v>3062</v>
      </c>
      <c r="D851">
        <v>240.78481528216616</v>
      </c>
    </row>
    <row r="852" spans="1:4" x14ac:dyDescent="0.25">
      <c r="A852" t="s">
        <v>2991</v>
      </c>
      <c r="B852" t="s">
        <v>3069</v>
      </c>
      <c r="C852" t="s">
        <v>3063</v>
      </c>
      <c r="D852">
        <v>110.43504500550794</v>
      </c>
    </row>
    <row r="853" spans="1:4" x14ac:dyDescent="0.25">
      <c r="A853" t="s">
        <v>2991</v>
      </c>
      <c r="B853" t="s">
        <v>3069</v>
      </c>
      <c r="C853" t="s">
        <v>3064</v>
      </c>
      <c r="D853">
        <v>22.935944428127733</v>
      </c>
    </row>
    <row r="854" spans="1:4" x14ac:dyDescent="0.25">
      <c r="A854" t="s">
        <v>2991</v>
      </c>
      <c r="B854" t="s">
        <v>3069</v>
      </c>
      <c r="C854" t="s">
        <v>3065</v>
      </c>
      <c r="D854">
        <v>13.650537827023891</v>
      </c>
    </row>
    <row r="855" spans="1:4" x14ac:dyDescent="0.25">
      <c r="A855" t="s">
        <v>2991</v>
      </c>
      <c r="B855" t="s">
        <v>3069</v>
      </c>
      <c r="C855" t="s">
        <v>3066</v>
      </c>
      <c r="D855">
        <v>7.5194016825288257</v>
      </c>
    </row>
    <row r="856" spans="1:4" x14ac:dyDescent="0.25">
      <c r="A856" t="s">
        <v>2991</v>
      </c>
      <c r="B856" t="s">
        <v>3069</v>
      </c>
      <c r="C856" t="s">
        <v>3067</v>
      </c>
      <c r="D856">
        <v>3.9137264999999974</v>
      </c>
    </row>
    <row r="857" spans="1:4" x14ac:dyDescent="0.25">
      <c r="A857" t="s">
        <v>2991</v>
      </c>
      <c r="B857" t="s">
        <v>3069</v>
      </c>
      <c r="C857" t="s">
        <v>3068</v>
      </c>
      <c r="D857">
        <v>4.2702788500000022</v>
      </c>
    </row>
    <row r="858" spans="1:4" x14ac:dyDescent="0.25">
      <c r="A858" t="s">
        <v>2991</v>
      </c>
      <c r="B858" t="s">
        <v>3070</v>
      </c>
      <c r="C858" t="s">
        <v>3059</v>
      </c>
      <c r="D858">
        <v>14799.154959829617</v>
      </c>
    </row>
    <row r="859" spans="1:4" x14ac:dyDescent="0.25">
      <c r="A859" t="s">
        <v>2991</v>
      </c>
      <c r="B859" t="s">
        <v>3070</v>
      </c>
      <c r="C859" t="s">
        <v>3060</v>
      </c>
      <c r="D859">
        <v>11612.67270808698</v>
      </c>
    </row>
    <row r="860" spans="1:4" x14ac:dyDescent="0.25">
      <c r="A860" t="s">
        <v>2991</v>
      </c>
      <c r="B860" t="s">
        <v>3070</v>
      </c>
      <c r="C860" t="s">
        <v>3061</v>
      </c>
      <c r="D860">
        <v>5731.1874722406765</v>
      </c>
    </row>
    <row r="861" spans="1:4" x14ac:dyDescent="0.25">
      <c r="A861" t="s">
        <v>2991</v>
      </c>
      <c r="B861" t="s">
        <v>3070</v>
      </c>
      <c r="C861" t="s">
        <v>3062</v>
      </c>
      <c r="D861">
        <v>1106.3578944240205</v>
      </c>
    </row>
    <row r="862" spans="1:4" x14ac:dyDescent="0.25">
      <c r="A862" t="s">
        <v>2991</v>
      </c>
      <c r="B862" t="s">
        <v>3070</v>
      </c>
      <c r="C862" t="s">
        <v>3063</v>
      </c>
      <c r="D862">
        <v>194.51882709307176</v>
      </c>
    </row>
    <row r="863" spans="1:4" x14ac:dyDescent="0.25">
      <c r="A863" t="s">
        <v>2991</v>
      </c>
      <c r="B863" t="s">
        <v>3070</v>
      </c>
      <c r="C863" t="s">
        <v>3064</v>
      </c>
      <c r="D863">
        <v>2.887560198699084</v>
      </c>
    </row>
    <row r="864" spans="1:4" x14ac:dyDescent="0.25">
      <c r="A864" t="s">
        <v>2991</v>
      </c>
      <c r="B864" t="s">
        <v>3070</v>
      </c>
      <c r="C864" t="s">
        <v>3065</v>
      </c>
      <c r="D864">
        <v>1.7694146642354824</v>
      </c>
    </row>
    <row r="865" spans="1:4" x14ac:dyDescent="0.25">
      <c r="A865" t="s">
        <v>2991</v>
      </c>
      <c r="B865" t="s">
        <v>3070</v>
      </c>
      <c r="C865" t="s">
        <v>3066</v>
      </c>
      <c r="D865">
        <v>1.4250842322891075</v>
      </c>
    </row>
    <row r="866" spans="1:4" x14ac:dyDescent="0.25">
      <c r="A866" t="s">
        <v>2991</v>
      </c>
      <c r="B866" t="s">
        <v>3070</v>
      </c>
      <c r="C866" t="s">
        <v>3067</v>
      </c>
      <c r="D866">
        <v>1.2527434233212007</v>
      </c>
    </row>
    <row r="867" spans="1:4" x14ac:dyDescent="0.25">
      <c r="A867" t="s">
        <v>2991</v>
      </c>
      <c r="B867" t="s">
        <v>3070</v>
      </c>
      <c r="C867" t="s">
        <v>3068</v>
      </c>
      <c r="D867">
        <v>6.6813161670571946</v>
      </c>
    </row>
    <row r="868" spans="1:4" x14ac:dyDescent="0.25">
      <c r="A868" t="s">
        <v>2991</v>
      </c>
      <c r="B868" t="s">
        <v>3071</v>
      </c>
      <c r="C868" t="s">
        <v>3059</v>
      </c>
      <c r="D868">
        <v>10018.560524107666</v>
      </c>
    </row>
    <row r="869" spans="1:4" x14ac:dyDescent="0.25">
      <c r="A869" t="s">
        <v>2991</v>
      </c>
      <c r="B869" t="s">
        <v>3071</v>
      </c>
      <c r="C869" t="s">
        <v>3060</v>
      </c>
      <c r="D869">
        <v>7798.4289582995816</v>
      </c>
    </row>
    <row r="870" spans="1:4" x14ac:dyDescent="0.25">
      <c r="A870" t="s">
        <v>2991</v>
      </c>
      <c r="B870" t="s">
        <v>3071</v>
      </c>
      <c r="C870" t="s">
        <v>3061</v>
      </c>
      <c r="D870">
        <v>2126.5216985835355</v>
      </c>
    </row>
    <row r="871" spans="1:4" x14ac:dyDescent="0.25">
      <c r="A871" t="s">
        <v>2991</v>
      </c>
      <c r="B871" t="s">
        <v>3071</v>
      </c>
      <c r="C871" t="s">
        <v>3062</v>
      </c>
      <c r="D871">
        <v>13.142955786382412</v>
      </c>
    </row>
    <row r="872" spans="1:4" x14ac:dyDescent="0.25">
      <c r="A872" t="s">
        <v>2991</v>
      </c>
      <c r="B872" t="s">
        <v>3071</v>
      </c>
      <c r="C872" t="s">
        <v>3063</v>
      </c>
      <c r="D872">
        <v>2.9786026434033741</v>
      </c>
    </row>
    <row r="873" spans="1:4" x14ac:dyDescent="0.25">
      <c r="A873" t="s">
        <v>2991</v>
      </c>
      <c r="B873" t="s">
        <v>3071</v>
      </c>
      <c r="C873" t="s">
        <v>3064</v>
      </c>
      <c r="D873">
        <v>1.3078881625363248</v>
      </c>
    </row>
    <row r="874" spans="1:4" x14ac:dyDescent="0.25">
      <c r="A874" t="s">
        <v>2991</v>
      </c>
      <c r="B874" t="s">
        <v>3071</v>
      </c>
      <c r="C874" t="s">
        <v>3065</v>
      </c>
      <c r="D874">
        <v>1.2948739925363248</v>
      </c>
    </row>
    <row r="875" spans="1:4" x14ac:dyDescent="0.25">
      <c r="A875" t="s">
        <v>2991</v>
      </c>
      <c r="B875" t="s">
        <v>3071</v>
      </c>
      <c r="C875" t="s">
        <v>3066</v>
      </c>
      <c r="D875">
        <v>1.2948739925363248</v>
      </c>
    </row>
    <row r="876" spans="1:4" x14ac:dyDescent="0.25">
      <c r="A876" t="s">
        <v>2991</v>
      </c>
      <c r="B876" t="s">
        <v>3071</v>
      </c>
      <c r="C876" t="s">
        <v>3067</v>
      </c>
      <c r="D876">
        <v>0.75297765847649789</v>
      </c>
    </row>
    <row r="877" spans="1:4" x14ac:dyDescent="0.25">
      <c r="A877" t="s">
        <v>2991</v>
      </c>
      <c r="B877" t="s">
        <v>3071</v>
      </c>
      <c r="C877" t="s">
        <v>3068</v>
      </c>
      <c r="D877">
        <v>0.37860876333333332</v>
      </c>
    </row>
    <row r="878" spans="1:4" x14ac:dyDescent="0.25">
      <c r="A878" t="s">
        <v>2991</v>
      </c>
      <c r="B878" t="s">
        <v>3072</v>
      </c>
      <c r="C878" t="s">
        <v>3059</v>
      </c>
      <c r="D878">
        <v>49380.900810462001</v>
      </c>
    </row>
    <row r="879" spans="1:4" x14ac:dyDescent="0.25">
      <c r="A879" t="s">
        <v>2991</v>
      </c>
      <c r="B879" t="s">
        <v>3072</v>
      </c>
      <c r="C879" t="s">
        <v>3060</v>
      </c>
      <c r="D879">
        <v>39011.499148426607</v>
      </c>
    </row>
    <row r="880" spans="1:4" x14ac:dyDescent="0.25">
      <c r="A880" t="s">
        <v>2991</v>
      </c>
      <c r="B880" t="s">
        <v>3072</v>
      </c>
      <c r="C880" t="s">
        <v>3061</v>
      </c>
      <c r="D880">
        <v>14076.764325113563</v>
      </c>
    </row>
    <row r="881" spans="1:4" x14ac:dyDescent="0.25">
      <c r="A881" t="s">
        <v>2991</v>
      </c>
      <c r="B881" t="s">
        <v>3072</v>
      </c>
      <c r="C881" t="s">
        <v>3062</v>
      </c>
      <c r="D881">
        <v>554.10740574643899</v>
      </c>
    </row>
    <row r="882" spans="1:4" x14ac:dyDescent="0.25">
      <c r="A882" t="s">
        <v>2991</v>
      </c>
      <c r="B882" t="s">
        <v>3072</v>
      </c>
      <c r="C882" t="s">
        <v>3063</v>
      </c>
      <c r="D882">
        <v>69.737574750878522</v>
      </c>
    </row>
    <row r="883" spans="1:4" x14ac:dyDescent="0.25">
      <c r="A883" t="s">
        <v>2991</v>
      </c>
      <c r="B883" t="s">
        <v>3072</v>
      </c>
      <c r="C883" t="s">
        <v>3064</v>
      </c>
      <c r="D883">
        <v>6.4387088477341523</v>
      </c>
    </row>
    <row r="884" spans="1:4" x14ac:dyDescent="0.25">
      <c r="A884" t="s">
        <v>2991</v>
      </c>
      <c r="B884" t="s">
        <v>3072</v>
      </c>
      <c r="C884" t="s">
        <v>3065</v>
      </c>
      <c r="D884">
        <v>5.6873565824757115</v>
      </c>
    </row>
    <row r="885" spans="1:4" x14ac:dyDescent="0.25">
      <c r="A885" t="s">
        <v>2991</v>
      </c>
      <c r="B885" t="s">
        <v>3072</v>
      </c>
      <c r="C885" t="s">
        <v>3066</v>
      </c>
      <c r="D885">
        <v>4.7769898400694863</v>
      </c>
    </row>
    <row r="886" spans="1:4" x14ac:dyDescent="0.25">
      <c r="A886" t="s">
        <v>2991</v>
      </c>
      <c r="B886" t="s">
        <v>3072</v>
      </c>
      <c r="C886" t="s">
        <v>3067</v>
      </c>
      <c r="D886">
        <v>4.406010487119028</v>
      </c>
    </row>
    <row r="887" spans="1:4" x14ac:dyDescent="0.25">
      <c r="A887" t="s">
        <v>2991</v>
      </c>
      <c r="B887" t="s">
        <v>3072</v>
      </c>
      <c r="C887" t="s">
        <v>3068</v>
      </c>
      <c r="D887">
        <v>23.003415972952585</v>
      </c>
    </row>
    <row r="888" spans="1:4" x14ac:dyDescent="0.25">
      <c r="A888" t="s">
        <v>2991</v>
      </c>
      <c r="B888" t="s">
        <v>3073</v>
      </c>
      <c r="C888" t="s">
        <v>3059</v>
      </c>
      <c r="D888">
        <v>4680.7650298699318</v>
      </c>
    </row>
    <row r="889" spans="1:4" x14ac:dyDescent="0.25">
      <c r="A889" t="s">
        <v>2991</v>
      </c>
      <c r="B889" t="s">
        <v>3073</v>
      </c>
      <c r="C889" t="s">
        <v>3060</v>
      </c>
      <c r="D889">
        <v>3269.3869857498166</v>
      </c>
    </row>
    <row r="890" spans="1:4" x14ac:dyDescent="0.25">
      <c r="A890" t="s">
        <v>2991</v>
      </c>
      <c r="B890" t="s">
        <v>3073</v>
      </c>
      <c r="C890" t="s">
        <v>3061</v>
      </c>
      <c r="D890">
        <v>818.72074361581917</v>
      </c>
    </row>
    <row r="891" spans="1:4" x14ac:dyDescent="0.25">
      <c r="A891" t="s">
        <v>2991</v>
      </c>
      <c r="B891" t="s">
        <v>3073</v>
      </c>
      <c r="C891" t="s">
        <v>3062</v>
      </c>
      <c r="D891">
        <v>45.502499119388723</v>
      </c>
    </row>
    <row r="892" spans="1:4" x14ac:dyDescent="0.25">
      <c r="A892" t="s">
        <v>2991</v>
      </c>
      <c r="B892" t="s">
        <v>3073</v>
      </c>
      <c r="C892" t="s">
        <v>3063</v>
      </c>
      <c r="D892">
        <v>7.2116134778496654</v>
      </c>
    </row>
    <row r="893" spans="1:4" x14ac:dyDescent="0.25">
      <c r="A893" t="s">
        <v>2991</v>
      </c>
      <c r="B893" t="s">
        <v>3073</v>
      </c>
      <c r="C893" t="s">
        <v>3064</v>
      </c>
      <c r="D893">
        <v>1.6984623172475302</v>
      </c>
    </row>
    <row r="894" spans="1:4" x14ac:dyDescent="0.25">
      <c r="A894" t="s">
        <v>2991</v>
      </c>
      <c r="B894" t="s">
        <v>3073</v>
      </c>
      <c r="C894" t="s">
        <v>3065</v>
      </c>
      <c r="D894">
        <v>1.124614751098352</v>
      </c>
    </row>
    <row r="895" spans="1:4" x14ac:dyDescent="0.25">
      <c r="A895" t="s">
        <v>2991</v>
      </c>
      <c r="B895" t="s">
        <v>3073</v>
      </c>
      <c r="C895" t="s">
        <v>3066</v>
      </c>
      <c r="D895">
        <v>0.33158130291665283</v>
      </c>
    </row>
    <row r="896" spans="1:4" x14ac:dyDescent="0.25">
      <c r="A896" t="s">
        <v>2991</v>
      </c>
      <c r="B896" t="s">
        <v>3073</v>
      </c>
      <c r="C896" t="s">
        <v>3067</v>
      </c>
      <c r="D896">
        <v>0.2364425165299118</v>
      </c>
    </row>
    <row r="897" spans="1:4" x14ac:dyDescent="0.25">
      <c r="A897" t="s">
        <v>2991</v>
      </c>
      <c r="B897" t="s">
        <v>3073</v>
      </c>
      <c r="C897" t="s">
        <v>3068</v>
      </c>
      <c r="D897">
        <v>0.52427072940176966</v>
      </c>
    </row>
    <row r="898" spans="1:4" x14ac:dyDescent="0.25">
      <c r="A898" t="s">
        <v>2991</v>
      </c>
      <c r="B898" t="s">
        <v>3074</v>
      </c>
      <c r="C898" t="s">
        <v>3059</v>
      </c>
      <c r="D898">
        <v>198311.4727237513</v>
      </c>
    </row>
    <row r="899" spans="1:4" x14ac:dyDescent="0.25">
      <c r="A899" t="s">
        <v>2991</v>
      </c>
      <c r="B899" t="s">
        <v>3074</v>
      </c>
      <c r="C899" t="s">
        <v>3060</v>
      </c>
      <c r="D899">
        <v>175887.18659488679</v>
      </c>
    </row>
    <row r="900" spans="1:4" x14ac:dyDescent="0.25">
      <c r="A900" t="s">
        <v>2991</v>
      </c>
      <c r="B900" t="s">
        <v>3074</v>
      </c>
      <c r="C900" t="s">
        <v>3061</v>
      </c>
      <c r="D900">
        <v>110464.8427815781</v>
      </c>
    </row>
    <row r="901" spans="1:4" x14ac:dyDescent="0.25">
      <c r="A901" t="s">
        <v>2991</v>
      </c>
      <c r="B901" t="s">
        <v>3074</v>
      </c>
      <c r="C901" t="s">
        <v>3062</v>
      </c>
      <c r="D901">
        <v>25269.678899020073</v>
      </c>
    </row>
    <row r="902" spans="1:4" x14ac:dyDescent="0.25">
      <c r="A902" t="s">
        <v>2991</v>
      </c>
      <c r="B902" t="s">
        <v>3074</v>
      </c>
      <c r="C902" t="s">
        <v>3063</v>
      </c>
      <c r="D902">
        <v>10771.79835392922</v>
      </c>
    </row>
    <row r="903" spans="1:4" x14ac:dyDescent="0.25">
      <c r="A903" t="s">
        <v>2991</v>
      </c>
      <c r="B903" t="s">
        <v>3074</v>
      </c>
      <c r="C903" t="s">
        <v>3064</v>
      </c>
      <c r="D903">
        <v>540.90585551166498</v>
      </c>
    </row>
    <row r="904" spans="1:4" x14ac:dyDescent="0.25">
      <c r="A904" t="s">
        <v>2991</v>
      </c>
      <c r="B904" t="s">
        <v>3074</v>
      </c>
      <c r="C904" t="s">
        <v>3065</v>
      </c>
      <c r="D904">
        <v>188.03850323246459</v>
      </c>
    </row>
    <row r="905" spans="1:4" x14ac:dyDescent="0.25">
      <c r="A905" t="s">
        <v>2991</v>
      </c>
      <c r="B905" t="s">
        <v>3074</v>
      </c>
      <c r="C905" t="s">
        <v>3066</v>
      </c>
      <c r="D905">
        <v>98.577711437092475</v>
      </c>
    </row>
    <row r="906" spans="1:4" x14ac:dyDescent="0.25">
      <c r="A906" t="s">
        <v>2991</v>
      </c>
      <c r="B906" t="s">
        <v>3074</v>
      </c>
      <c r="C906" t="s">
        <v>3067</v>
      </c>
      <c r="D906">
        <v>64.288519033202277</v>
      </c>
    </row>
    <row r="907" spans="1:4" x14ac:dyDescent="0.25">
      <c r="A907" t="s">
        <v>2991</v>
      </c>
      <c r="B907" t="s">
        <v>3074</v>
      </c>
      <c r="C907" t="s">
        <v>3068</v>
      </c>
      <c r="D907">
        <v>203.02863294871375</v>
      </c>
    </row>
    <row r="908" spans="1:4" x14ac:dyDescent="0.25">
      <c r="A908" t="s">
        <v>2991</v>
      </c>
      <c r="B908" t="s">
        <v>3075</v>
      </c>
      <c r="C908" t="s">
        <v>3059</v>
      </c>
      <c r="D908">
        <v>52124.787587984771</v>
      </c>
    </row>
    <row r="909" spans="1:4" x14ac:dyDescent="0.25">
      <c r="A909" t="s">
        <v>2991</v>
      </c>
      <c r="B909" t="s">
        <v>3075</v>
      </c>
      <c r="C909" t="s">
        <v>3060</v>
      </c>
      <c r="D909">
        <v>50813.708697336937</v>
      </c>
    </row>
    <row r="910" spans="1:4" x14ac:dyDescent="0.25">
      <c r="A910" t="s">
        <v>2991</v>
      </c>
      <c r="B910" t="s">
        <v>3075</v>
      </c>
      <c r="C910" t="s">
        <v>3061</v>
      </c>
      <c r="D910">
        <v>33311.703431413356</v>
      </c>
    </row>
    <row r="911" spans="1:4" x14ac:dyDescent="0.25">
      <c r="A911" t="s">
        <v>2991</v>
      </c>
      <c r="B911" t="s">
        <v>3075</v>
      </c>
      <c r="C911" t="s">
        <v>3062</v>
      </c>
      <c r="D911">
        <v>3297.769227585407</v>
      </c>
    </row>
    <row r="912" spans="1:4" x14ac:dyDescent="0.25">
      <c r="A912" t="s">
        <v>2991</v>
      </c>
      <c r="B912" t="s">
        <v>3075</v>
      </c>
      <c r="C912" t="s">
        <v>3063</v>
      </c>
      <c r="D912">
        <v>753.48078327238511</v>
      </c>
    </row>
    <row r="913" spans="1:4" x14ac:dyDescent="0.25">
      <c r="A913" t="s">
        <v>2991</v>
      </c>
      <c r="B913" t="s">
        <v>3075</v>
      </c>
      <c r="C913" t="s">
        <v>3064</v>
      </c>
      <c r="D913">
        <v>92.925104811249483</v>
      </c>
    </row>
    <row r="914" spans="1:4" x14ac:dyDescent="0.25">
      <c r="A914" t="s">
        <v>2991</v>
      </c>
      <c r="B914" t="s">
        <v>3075</v>
      </c>
      <c r="C914" t="s">
        <v>3065</v>
      </c>
      <c r="D914">
        <v>52.486096881850706</v>
      </c>
    </row>
    <row r="915" spans="1:4" x14ac:dyDescent="0.25">
      <c r="A915" t="s">
        <v>2991</v>
      </c>
      <c r="B915" t="s">
        <v>3075</v>
      </c>
      <c r="C915" t="s">
        <v>3066</v>
      </c>
      <c r="D915">
        <v>38.266845422283374</v>
      </c>
    </row>
    <row r="916" spans="1:4" x14ac:dyDescent="0.25">
      <c r="A916" t="s">
        <v>2991</v>
      </c>
      <c r="B916" t="s">
        <v>3075</v>
      </c>
      <c r="C916" t="s">
        <v>3067</v>
      </c>
      <c r="D916">
        <v>31.896207318173424</v>
      </c>
    </row>
    <row r="917" spans="1:4" x14ac:dyDescent="0.25">
      <c r="A917" t="s">
        <v>2991</v>
      </c>
      <c r="B917" t="s">
        <v>3075</v>
      </c>
      <c r="C917" t="s">
        <v>3068</v>
      </c>
      <c r="D917">
        <v>111.43160109411858</v>
      </c>
    </row>
    <row r="918" spans="1:4" x14ac:dyDescent="0.25">
      <c r="A918" t="s">
        <v>2991</v>
      </c>
      <c r="B918" t="s">
        <v>3076</v>
      </c>
      <c r="C918" t="s">
        <v>3059</v>
      </c>
      <c r="D918">
        <v>2751.0646876575488</v>
      </c>
    </row>
    <row r="919" spans="1:4" x14ac:dyDescent="0.25">
      <c r="A919" t="s">
        <v>2991</v>
      </c>
      <c r="B919" t="s">
        <v>3076</v>
      </c>
      <c r="C919" t="s">
        <v>3060</v>
      </c>
      <c r="D919">
        <v>1490.6794522640369</v>
      </c>
    </row>
    <row r="920" spans="1:4" x14ac:dyDescent="0.25">
      <c r="A920" t="s">
        <v>2991</v>
      </c>
      <c r="B920" t="s">
        <v>3076</v>
      </c>
      <c r="C920" t="s">
        <v>3061</v>
      </c>
      <c r="D920">
        <v>406.18563694723696</v>
      </c>
    </row>
    <row r="921" spans="1:4" x14ac:dyDescent="0.25">
      <c r="A921" t="s">
        <v>2991</v>
      </c>
      <c r="B921" t="s">
        <v>3076</v>
      </c>
      <c r="C921" t="s">
        <v>3062</v>
      </c>
      <c r="D921">
        <v>14.096189696619941</v>
      </c>
    </row>
    <row r="922" spans="1:4" x14ac:dyDescent="0.25">
      <c r="A922" t="s">
        <v>2991</v>
      </c>
      <c r="B922" t="s">
        <v>3076</v>
      </c>
      <c r="C922" t="s">
        <v>3063</v>
      </c>
      <c r="D922">
        <v>6.9887646252951834</v>
      </c>
    </row>
    <row r="923" spans="1:4" x14ac:dyDescent="0.25">
      <c r="A923" t="s">
        <v>2991</v>
      </c>
      <c r="B923" t="s">
        <v>3076</v>
      </c>
      <c r="C923" t="s">
        <v>3064</v>
      </c>
      <c r="D923">
        <v>3.2699964554020129</v>
      </c>
    </row>
    <row r="924" spans="1:4" x14ac:dyDescent="0.25">
      <c r="A924" t="s">
        <v>2991</v>
      </c>
      <c r="B924" t="s">
        <v>3076</v>
      </c>
      <c r="C924" t="s">
        <v>3065</v>
      </c>
      <c r="D924">
        <v>2.8737629863801608</v>
      </c>
    </row>
    <row r="925" spans="1:4" x14ac:dyDescent="0.25">
      <c r="A925" t="s">
        <v>2991</v>
      </c>
      <c r="B925" t="s">
        <v>3076</v>
      </c>
      <c r="C925" t="s">
        <v>3066</v>
      </c>
      <c r="D925">
        <v>2.8679376726299628</v>
      </c>
    </row>
    <row r="926" spans="1:4" x14ac:dyDescent="0.25">
      <c r="A926" t="s">
        <v>2991</v>
      </c>
      <c r="B926" t="s">
        <v>3076</v>
      </c>
      <c r="C926" t="s">
        <v>3067</v>
      </c>
      <c r="D926">
        <v>2.6381724111785361</v>
      </c>
    </row>
    <row r="927" spans="1:4" x14ac:dyDescent="0.25">
      <c r="A927" t="s">
        <v>2991</v>
      </c>
      <c r="B927" t="s">
        <v>3076</v>
      </c>
      <c r="C927" t="s">
        <v>3068</v>
      </c>
      <c r="D927">
        <v>137.91991597367274</v>
      </c>
    </row>
    <row r="928" spans="1:4" x14ac:dyDescent="0.25">
      <c r="A928" t="s">
        <v>2991</v>
      </c>
      <c r="B928" t="s">
        <v>3077</v>
      </c>
      <c r="C928" t="s">
        <v>3059</v>
      </c>
      <c r="D928">
        <v>1117.5183346351519</v>
      </c>
    </row>
    <row r="929" spans="1:4" x14ac:dyDescent="0.25">
      <c r="A929" t="s">
        <v>2991</v>
      </c>
      <c r="B929" t="s">
        <v>3077</v>
      </c>
      <c r="C929" t="s">
        <v>3060</v>
      </c>
      <c r="D929">
        <v>571.32347814612342</v>
      </c>
    </row>
    <row r="930" spans="1:4" x14ac:dyDescent="0.25">
      <c r="A930" t="s">
        <v>2991</v>
      </c>
      <c r="B930" t="s">
        <v>3077</v>
      </c>
      <c r="C930" t="s">
        <v>3061</v>
      </c>
      <c r="D930">
        <v>314.04658400710031</v>
      </c>
    </row>
    <row r="931" spans="1:4" x14ac:dyDescent="0.25">
      <c r="A931" t="s">
        <v>2991</v>
      </c>
      <c r="B931" t="s">
        <v>3077</v>
      </c>
      <c r="C931" t="s">
        <v>3062</v>
      </c>
      <c r="D931">
        <v>69.355040339347411</v>
      </c>
    </row>
    <row r="932" spans="1:4" x14ac:dyDescent="0.25">
      <c r="A932" t="s">
        <v>2991</v>
      </c>
      <c r="B932" t="s">
        <v>3077</v>
      </c>
      <c r="C932" t="s">
        <v>3063</v>
      </c>
      <c r="D932">
        <v>56.329525850635981</v>
      </c>
    </row>
    <row r="933" spans="1:4" x14ac:dyDescent="0.25">
      <c r="A933" t="s">
        <v>2991</v>
      </c>
      <c r="B933" t="s">
        <v>3077</v>
      </c>
      <c r="C933" t="s">
        <v>3064</v>
      </c>
      <c r="D933">
        <v>27.840644944484229</v>
      </c>
    </row>
    <row r="934" spans="1:4" x14ac:dyDescent="0.25">
      <c r="A934" t="s">
        <v>2991</v>
      </c>
      <c r="B934" t="s">
        <v>3077</v>
      </c>
      <c r="C934" t="s">
        <v>3065</v>
      </c>
      <c r="D934">
        <v>26.041333289313947</v>
      </c>
    </row>
    <row r="935" spans="1:4" x14ac:dyDescent="0.25">
      <c r="A935" t="s">
        <v>2991</v>
      </c>
      <c r="B935" t="s">
        <v>3077</v>
      </c>
      <c r="C935" t="s">
        <v>3066</v>
      </c>
      <c r="D935">
        <v>19.661472027530184</v>
      </c>
    </row>
    <row r="936" spans="1:4" x14ac:dyDescent="0.25">
      <c r="A936" t="s">
        <v>2991</v>
      </c>
      <c r="B936" t="s">
        <v>3077</v>
      </c>
      <c r="C936" t="s">
        <v>3067</v>
      </c>
      <c r="D936">
        <v>14.413139760595872</v>
      </c>
    </row>
    <row r="937" spans="1:4" x14ac:dyDescent="0.25">
      <c r="A937" t="s">
        <v>2991</v>
      </c>
      <c r="B937" t="s">
        <v>3077</v>
      </c>
      <c r="C937" t="s">
        <v>3068</v>
      </c>
      <c r="D937">
        <v>29.50921892971769</v>
      </c>
    </row>
    <row r="938" spans="1:4" x14ac:dyDescent="0.25">
      <c r="A938" t="s">
        <v>2992</v>
      </c>
      <c r="B938" t="s">
        <v>3058</v>
      </c>
      <c r="C938" t="s">
        <v>3059</v>
      </c>
      <c r="D938">
        <v>0.88633800999999979</v>
      </c>
    </row>
    <row r="939" spans="1:4" x14ac:dyDescent="0.25">
      <c r="A939" t="s">
        <v>2992</v>
      </c>
      <c r="B939" t="s">
        <v>3058</v>
      </c>
      <c r="C939" t="s">
        <v>3060</v>
      </c>
      <c r="D939">
        <v>18.557121039999998</v>
      </c>
    </row>
    <row r="940" spans="1:4" x14ac:dyDescent="0.25">
      <c r="A940" t="s">
        <v>2992</v>
      </c>
      <c r="B940" t="s">
        <v>3058</v>
      </c>
      <c r="C940" t="s">
        <v>3061</v>
      </c>
      <c r="D940">
        <v>95.313708700836756</v>
      </c>
    </row>
    <row r="941" spans="1:4" x14ac:dyDescent="0.25">
      <c r="A941" t="s">
        <v>2992</v>
      </c>
      <c r="B941" t="s">
        <v>3058</v>
      </c>
      <c r="C941" t="s">
        <v>3062</v>
      </c>
      <c r="D941">
        <v>31.664394479163263</v>
      </c>
    </row>
    <row r="942" spans="1:4" x14ac:dyDescent="0.25">
      <c r="A942" t="s">
        <v>2992</v>
      </c>
      <c r="B942" t="s">
        <v>3058</v>
      </c>
      <c r="C942" t="s">
        <v>3063</v>
      </c>
      <c r="D942">
        <v>0.10040310000000002</v>
      </c>
    </row>
    <row r="943" spans="1:4" x14ac:dyDescent="0.25">
      <c r="A943" t="s">
        <v>2992</v>
      </c>
      <c r="B943" t="s">
        <v>3058</v>
      </c>
      <c r="C943" t="s">
        <v>3064</v>
      </c>
      <c r="D943">
        <v>0</v>
      </c>
    </row>
    <row r="944" spans="1:4" x14ac:dyDescent="0.25">
      <c r="A944" t="s">
        <v>2992</v>
      </c>
      <c r="B944" t="s">
        <v>3058</v>
      </c>
      <c r="C944" t="s">
        <v>3065</v>
      </c>
      <c r="D944">
        <v>0</v>
      </c>
    </row>
    <row r="945" spans="1:4" x14ac:dyDescent="0.25">
      <c r="A945" t="s">
        <v>2992</v>
      </c>
      <c r="B945" t="s">
        <v>3058</v>
      </c>
      <c r="C945" t="s">
        <v>3066</v>
      </c>
      <c r="D945">
        <v>0</v>
      </c>
    </row>
    <row r="946" spans="1:4" x14ac:dyDescent="0.25">
      <c r="A946" t="s">
        <v>2992</v>
      </c>
      <c r="B946" t="s">
        <v>3058</v>
      </c>
      <c r="C946" t="s">
        <v>3067</v>
      </c>
      <c r="D946">
        <v>0</v>
      </c>
    </row>
    <row r="947" spans="1:4" x14ac:dyDescent="0.25">
      <c r="A947" t="s">
        <v>2992</v>
      </c>
      <c r="B947" t="s">
        <v>3058</v>
      </c>
      <c r="C947" t="s">
        <v>3068</v>
      </c>
      <c r="D947">
        <v>0</v>
      </c>
    </row>
    <row r="948" spans="1:4" x14ac:dyDescent="0.25">
      <c r="A948" t="s">
        <v>2992</v>
      </c>
      <c r="B948" t="s">
        <v>3069</v>
      </c>
      <c r="C948" t="s">
        <v>3059</v>
      </c>
      <c r="D948">
        <v>11.072677139028617</v>
      </c>
    </row>
    <row r="949" spans="1:4" x14ac:dyDescent="0.25">
      <c r="A949" t="s">
        <v>2992</v>
      </c>
      <c r="B949" t="s">
        <v>3069</v>
      </c>
      <c r="C949" t="s">
        <v>3060</v>
      </c>
      <c r="D949">
        <v>96.981904075524653</v>
      </c>
    </row>
    <row r="950" spans="1:4" x14ac:dyDescent="0.25">
      <c r="A950" t="s">
        <v>2992</v>
      </c>
      <c r="B950" t="s">
        <v>3069</v>
      </c>
      <c r="C950" t="s">
        <v>3061</v>
      </c>
      <c r="D950">
        <v>381.81976814610232</v>
      </c>
    </row>
    <row r="951" spans="1:4" x14ac:dyDescent="0.25">
      <c r="A951" t="s">
        <v>2992</v>
      </c>
      <c r="B951" t="s">
        <v>3069</v>
      </c>
      <c r="C951" t="s">
        <v>3062</v>
      </c>
      <c r="D951">
        <v>234.14707709285381</v>
      </c>
    </row>
    <row r="952" spans="1:4" x14ac:dyDescent="0.25">
      <c r="A952" t="s">
        <v>2992</v>
      </c>
      <c r="B952" t="s">
        <v>3069</v>
      </c>
      <c r="C952" t="s">
        <v>3063</v>
      </c>
      <c r="D952">
        <v>116.63559565299575</v>
      </c>
    </row>
    <row r="953" spans="1:4" x14ac:dyDescent="0.25">
      <c r="A953" t="s">
        <v>2992</v>
      </c>
      <c r="B953" t="s">
        <v>3069</v>
      </c>
      <c r="C953" t="s">
        <v>3064</v>
      </c>
      <c r="D953">
        <v>15.034460378577426</v>
      </c>
    </row>
    <row r="954" spans="1:4" x14ac:dyDescent="0.25">
      <c r="A954" t="s">
        <v>2992</v>
      </c>
      <c r="B954" t="s">
        <v>3069</v>
      </c>
      <c r="C954" t="s">
        <v>3065</v>
      </c>
      <c r="D954">
        <v>9.9143827720678281</v>
      </c>
    </row>
    <row r="955" spans="1:4" x14ac:dyDescent="0.25">
      <c r="A955" t="s">
        <v>2992</v>
      </c>
      <c r="B955" t="s">
        <v>3069</v>
      </c>
      <c r="C955" t="s">
        <v>3066</v>
      </c>
      <c r="D955">
        <v>6.0707421410401974</v>
      </c>
    </row>
    <row r="956" spans="1:4" x14ac:dyDescent="0.25">
      <c r="A956" t="s">
        <v>2992</v>
      </c>
      <c r="B956" t="s">
        <v>3069</v>
      </c>
      <c r="C956" t="s">
        <v>3067</v>
      </c>
      <c r="D956">
        <v>2.605246587527676</v>
      </c>
    </row>
    <row r="957" spans="1:4" x14ac:dyDescent="0.25">
      <c r="A957" t="s">
        <v>2992</v>
      </c>
      <c r="B957" t="s">
        <v>3069</v>
      </c>
      <c r="C957" t="s">
        <v>3068</v>
      </c>
      <c r="D957">
        <v>3.3269732442818305</v>
      </c>
    </row>
    <row r="958" spans="1:4" x14ac:dyDescent="0.25">
      <c r="A958" t="s">
        <v>2992</v>
      </c>
      <c r="B958" t="s">
        <v>3070</v>
      </c>
      <c r="C958" t="s">
        <v>3059</v>
      </c>
      <c r="D958">
        <v>0.48450452999999993</v>
      </c>
    </row>
    <row r="959" spans="1:4" x14ac:dyDescent="0.25">
      <c r="A959" t="s">
        <v>2992</v>
      </c>
      <c r="B959" t="s">
        <v>3070</v>
      </c>
      <c r="C959" t="s">
        <v>3060</v>
      </c>
      <c r="D959">
        <v>1.6989447799999999</v>
      </c>
    </row>
    <row r="960" spans="1:4" x14ac:dyDescent="0.25">
      <c r="A960" t="s">
        <v>2992</v>
      </c>
      <c r="B960" t="s">
        <v>3070</v>
      </c>
      <c r="C960" t="s">
        <v>3061</v>
      </c>
      <c r="D960">
        <v>0.14746049</v>
      </c>
    </row>
    <row r="961" spans="1:4" x14ac:dyDescent="0.25">
      <c r="A961" t="s">
        <v>2992</v>
      </c>
      <c r="B961" t="s">
        <v>3070</v>
      </c>
      <c r="C961" t="s">
        <v>3062</v>
      </c>
      <c r="D961">
        <v>7.7709799999999996E-2</v>
      </c>
    </row>
    <row r="962" spans="1:4" x14ac:dyDescent="0.25">
      <c r="A962" t="s">
        <v>2992</v>
      </c>
      <c r="B962" t="s">
        <v>3070</v>
      </c>
      <c r="C962" t="s">
        <v>3063</v>
      </c>
      <c r="D962">
        <v>0</v>
      </c>
    </row>
    <row r="963" spans="1:4" x14ac:dyDescent="0.25">
      <c r="A963" t="s">
        <v>2992</v>
      </c>
      <c r="B963" t="s">
        <v>3070</v>
      </c>
      <c r="C963" t="s">
        <v>3064</v>
      </c>
      <c r="D963">
        <v>1.1963779999999995E-2</v>
      </c>
    </row>
    <row r="964" spans="1:4" x14ac:dyDescent="0.25">
      <c r="A964" t="s">
        <v>2992</v>
      </c>
      <c r="B964" t="s">
        <v>3070</v>
      </c>
      <c r="C964" t="s">
        <v>3065</v>
      </c>
      <c r="D964">
        <v>1.4999999999999994E-2</v>
      </c>
    </row>
    <row r="965" spans="1:4" x14ac:dyDescent="0.25">
      <c r="A965" t="s">
        <v>2992</v>
      </c>
      <c r="B965" t="s">
        <v>3070</v>
      </c>
      <c r="C965" t="s">
        <v>3066</v>
      </c>
      <c r="D965">
        <v>1.4999999999999994E-2</v>
      </c>
    </row>
    <row r="966" spans="1:4" x14ac:dyDescent="0.25">
      <c r="A966" t="s">
        <v>2992</v>
      </c>
      <c r="B966" t="s">
        <v>3070</v>
      </c>
      <c r="C966" t="s">
        <v>3067</v>
      </c>
      <c r="D966">
        <v>1.4999999999999994E-2</v>
      </c>
    </row>
    <row r="967" spans="1:4" x14ac:dyDescent="0.25">
      <c r="A967" t="s">
        <v>2992</v>
      </c>
      <c r="B967" t="s">
        <v>3070</v>
      </c>
      <c r="C967" t="s">
        <v>3068</v>
      </c>
      <c r="D967">
        <v>3.1005300000000193E-3</v>
      </c>
    </row>
    <row r="968" spans="1:4" x14ac:dyDescent="0.25">
      <c r="A968" t="s">
        <v>2992</v>
      </c>
      <c r="B968" t="s">
        <v>3071</v>
      </c>
      <c r="C968" t="s">
        <v>3059</v>
      </c>
      <c r="D968">
        <v>0.22629280727629408</v>
      </c>
    </row>
    <row r="969" spans="1:4" x14ac:dyDescent="0.25">
      <c r="A969" t="s">
        <v>2992</v>
      </c>
      <c r="B969" t="s">
        <v>3071</v>
      </c>
      <c r="C969" t="s">
        <v>3060</v>
      </c>
      <c r="D969">
        <v>49.478735331791526</v>
      </c>
    </row>
    <row r="970" spans="1:4" x14ac:dyDescent="0.25">
      <c r="A970" t="s">
        <v>2992</v>
      </c>
      <c r="B970" t="s">
        <v>3071</v>
      </c>
      <c r="C970" t="s">
        <v>3061</v>
      </c>
      <c r="D970">
        <v>13.120711880874762</v>
      </c>
    </row>
    <row r="971" spans="1:4" x14ac:dyDescent="0.25">
      <c r="A971" t="s">
        <v>2992</v>
      </c>
      <c r="B971" t="s">
        <v>3071</v>
      </c>
      <c r="C971" t="s">
        <v>3062</v>
      </c>
      <c r="D971">
        <v>0.20729532005742171</v>
      </c>
    </row>
    <row r="972" spans="1:4" x14ac:dyDescent="0.25">
      <c r="A972" t="s">
        <v>2992</v>
      </c>
      <c r="B972" t="s">
        <v>3071</v>
      </c>
      <c r="C972" t="s">
        <v>3063</v>
      </c>
      <c r="D972">
        <v>0</v>
      </c>
    </row>
    <row r="973" spans="1:4" x14ac:dyDescent="0.25">
      <c r="A973" t="s">
        <v>2992</v>
      </c>
      <c r="B973" t="s">
        <v>3071</v>
      </c>
      <c r="C973" t="s">
        <v>3064</v>
      </c>
      <c r="D973">
        <v>0</v>
      </c>
    </row>
    <row r="974" spans="1:4" x14ac:dyDescent="0.25">
      <c r="A974" t="s">
        <v>2992</v>
      </c>
      <c r="B974" t="s">
        <v>3071</v>
      </c>
      <c r="C974" t="s">
        <v>3065</v>
      </c>
      <c r="D974">
        <v>0</v>
      </c>
    </row>
    <row r="975" spans="1:4" x14ac:dyDescent="0.25">
      <c r="A975" t="s">
        <v>2992</v>
      </c>
      <c r="B975" t="s">
        <v>3071</v>
      </c>
      <c r="C975" t="s">
        <v>3066</v>
      </c>
      <c r="D975">
        <v>0</v>
      </c>
    </row>
    <row r="976" spans="1:4" x14ac:dyDescent="0.25">
      <c r="A976" t="s">
        <v>2992</v>
      </c>
      <c r="B976" t="s">
        <v>3071</v>
      </c>
      <c r="C976" t="s">
        <v>3067</v>
      </c>
      <c r="D976">
        <v>0</v>
      </c>
    </row>
    <row r="977" spans="1:4" x14ac:dyDescent="0.25">
      <c r="A977" t="s">
        <v>2992</v>
      </c>
      <c r="B977" t="s">
        <v>3071</v>
      </c>
      <c r="C977" t="s">
        <v>3068</v>
      </c>
      <c r="D977">
        <v>0</v>
      </c>
    </row>
    <row r="978" spans="1:4" x14ac:dyDescent="0.25">
      <c r="A978" t="s">
        <v>2992</v>
      </c>
      <c r="B978" t="s">
        <v>3072</v>
      </c>
      <c r="C978" t="s">
        <v>3059</v>
      </c>
      <c r="D978">
        <v>13.839804135510667</v>
      </c>
    </row>
    <row r="979" spans="1:4" x14ac:dyDescent="0.25">
      <c r="A979" t="s">
        <v>2992</v>
      </c>
      <c r="B979" t="s">
        <v>3072</v>
      </c>
      <c r="C979" t="s">
        <v>3060</v>
      </c>
      <c r="D979">
        <v>163.82968709607732</v>
      </c>
    </row>
    <row r="980" spans="1:4" x14ac:dyDescent="0.25">
      <c r="A980" t="s">
        <v>2992</v>
      </c>
      <c r="B980" t="s">
        <v>3072</v>
      </c>
      <c r="C980" t="s">
        <v>3061</v>
      </c>
      <c r="D980">
        <v>296.17707535605223</v>
      </c>
    </row>
    <row r="981" spans="1:4" x14ac:dyDescent="0.25">
      <c r="A981" t="s">
        <v>2992</v>
      </c>
      <c r="B981" t="s">
        <v>3072</v>
      </c>
      <c r="C981" t="s">
        <v>3062</v>
      </c>
      <c r="D981">
        <v>125.87086278461885</v>
      </c>
    </row>
    <row r="982" spans="1:4" x14ac:dyDescent="0.25">
      <c r="A982" t="s">
        <v>2992</v>
      </c>
      <c r="B982" t="s">
        <v>3072</v>
      </c>
      <c r="C982" t="s">
        <v>3063</v>
      </c>
      <c r="D982">
        <v>16.829177145285652</v>
      </c>
    </row>
    <row r="983" spans="1:4" x14ac:dyDescent="0.25">
      <c r="A983" t="s">
        <v>2992</v>
      </c>
      <c r="B983" t="s">
        <v>3072</v>
      </c>
      <c r="C983" t="s">
        <v>3064</v>
      </c>
      <c r="D983">
        <v>1.7052783910965417</v>
      </c>
    </row>
    <row r="984" spans="1:4" x14ac:dyDescent="0.25">
      <c r="A984" t="s">
        <v>2992</v>
      </c>
      <c r="B984" t="s">
        <v>3072</v>
      </c>
      <c r="C984" t="s">
        <v>3065</v>
      </c>
      <c r="D984">
        <v>1.7052783910965417</v>
      </c>
    </row>
    <row r="985" spans="1:4" x14ac:dyDescent="0.25">
      <c r="A985" t="s">
        <v>2992</v>
      </c>
      <c r="B985" t="s">
        <v>3072</v>
      </c>
      <c r="C985" t="s">
        <v>3066</v>
      </c>
      <c r="D985">
        <v>1.4942452410965412</v>
      </c>
    </row>
    <row r="986" spans="1:4" x14ac:dyDescent="0.25">
      <c r="A986" t="s">
        <v>2992</v>
      </c>
      <c r="B986" t="s">
        <v>3072</v>
      </c>
      <c r="C986" t="s">
        <v>3067</v>
      </c>
      <c r="D986">
        <v>1.0223368991657111</v>
      </c>
    </row>
    <row r="987" spans="1:4" x14ac:dyDescent="0.25">
      <c r="A987" t="s">
        <v>2992</v>
      </c>
      <c r="B987" t="s">
        <v>3072</v>
      </c>
      <c r="C987" t="s">
        <v>3068</v>
      </c>
      <c r="D987">
        <v>3.3186084</v>
      </c>
    </row>
    <row r="988" spans="1:4" x14ac:dyDescent="0.25">
      <c r="A988" t="s">
        <v>2992</v>
      </c>
      <c r="B988" t="s">
        <v>3073</v>
      </c>
      <c r="C988" t="s">
        <v>3059</v>
      </c>
      <c r="D988">
        <v>0</v>
      </c>
    </row>
    <row r="989" spans="1:4" x14ac:dyDescent="0.25">
      <c r="A989" t="s">
        <v>2992</v>
      </c>
      <c r="B989" t="s">
        <v>3073</v>
      </c>
      <c r="C989" t="s">
        <v>3060</v>
      </c>
      <c r="D989">
        <v>1.3493684500000001</v>
      </c>
    </row>
    <row r="990" spans="1:4" x14ac:dyDescent="0.25">
      <c r="A990" t="s">
        <v>2992</v>
      </c>
      <c r="B990" t="s">
        <v>3073</v>
      </c>
      <c r="C990" t="s">
        <v>3061</v>
      </c>
      <c r="D990">
        <v>0.16112019000000005</v>
      </c>
    </row>
    <row r="991" spans="1:4" x14ac:dyDescent="0.25">
      <c r="A991" t="s">
        <v>2992</v>
      </c>
      <c r="B991" t="s">
        <v>3073</v>
      </c>
      <c r="C991" t="s">
        <v>3062</v>
      </c>
      <c r="D991">
        <v>0</v>
      </c>
    </row>
    <row r="992" spans="1:4" x14ac:dyDescent="0.25">
      <c r="A992" t="s">
        <v>2992</v>
      </c>
      <c r="B992" t="s">
        <v>3073</v>
      </c>
      <c r="C992" t="s">
        <v>3063</v>
      </c>
      <c r="D992">
        <v>0</v>
      </c>
    </row>
    <row r="993" spans="1:4" x14ac:dyDescent="0.25">
      <c r="A993" t="s">
        <v>2992</v>
      </c>
      <c r="B993" t="s">
        <v>3073</v>
      </c>
      <c r="C993" t="s">
        <v>3064</v>
      </c>
      <c r="D993">
        <v>0</v>
      </c>
    </row>
    <row r="994" spans="1:4" x14ac:dyDescent="0.25">
      <c r="A994" t="s">
        <v>2992</v>
      </c>
      <c r="B994" t="s">
        <v>3073</v>
      </c>
      <c r="C994" t="s">
        <v>3065</v>
      </c>
      <c r="D994">
        <v>0</v>
      </c>
    </row>
    <row r="995" spans="1:4" x14ac:dyDescent="0.25">
      <c r="A995" t="s">
        <v>2992</v>
      </c>
      <c r="B995" t="s">
        <v>3073</v>
      </c>
      <c r="C995" t="s">
        <v>3066</v>
      </c>
      <c r="D995">
        <v>0</v>
      </c>
    </row>
    <row r="996" spans="1:4" x14ac:dyDescent="0.25">
      <c r="A996" t="s">
        <v>2992</v>
      </c>
      <c r="B996" t="s">
        <v>3073</v>
      </c>
      <c r="C996" t="s">
        <v>3067</v>
      </c>
      <c r="D996">
        <v>0</v>
      </c>
    </row>
    <row r="997" spans="1:4" x14ac:dyDescent="0.25">
      <c r="A997" t="s">
        <v>2992</v>
      </c>
      <c r="B997" t="s">
        <v>3073</v>
      </c>
      <c r="C997" t="s">
        <v>3068</v>
      </c>
      <c r="D997">
        <v>0</v>
      </c>
    </row>
    <row r="998" spans="1:4" x14ac:dyDescent="0.25">
      <c r="A998" t="s">
        <v>2992</v>
      </c>
      <c r="B998" t="s">
        <v>3074</v>
      </c>
      <c r="C998" t="s">
        <v>3059</v>
      </c>
      <c r="D998">
        <v>4.5682389499999996</v>
      </c>
    </row>
    <row r="999" spans="1:4" x14ac:dyDescent="0.25">
      <c r="A999" t="s">
        <v>2992</v>
      </c>
      <c r="B999" t="s">
        <v>3074</v>
      </c>
      <c r="C999" t="s">
        <v>3060</v>
      </c>
      <c r="D999">
        <v>35.31211350612962</v>
      </c>
    </row>
    <row r="1000" spans="1:4" x14ac:dyDescent="0.25">
      <c r="A1000" t="s">
        <v>2992</v>
      </c>
      <c r="B1000" t="s">
        <v>3074</v>
      </c>
      <c r="C1000" t="s">
        <v>3061</v>
      </c>
      <c r="D1000">
        <v>56.987987166475982</v>
      </c>
    </row>
    <row r="1001" spans="1:4" x14ac:dyDescent="0.25">
      <c r="A1001" t="s">
        <v>2992</v>
      </c>
      <c r="B1001" t="s">
        <v>3074</v>
      </c>
      <c r="C1001" t="s">
        <v>3062</v>
      </c>
      <c r="D1001">
        <v>12.238356673607527</v>
      </c>
    </row>
    <row r="1002" spans="1:4" x14ac:dyDescent="0.25">
      <c r="A1002" t="s">
        <v>2992</v>
      </c>
      <c r="B1002" t="s">
        <v>3074</v>
      </c>
      <c r="C1002" t="s">
        <v>3063</v>
      </c>
      <c r="D1002">
        <v>3.829408045961983</v>
      </c>
    </row>
    <row r="1003" spans="1:4" x14ac:dyDescent="0.25">
      <c r="A1003" t="s">
        <v>2992</v>
      </c>
      <c r="B1003" t="s">
        <v>3074</v>
      </c>
      <c r="C1003" t="s">
        <v>3064</v>
      </c>
      <c r="D1003">
        <v>0.74806932923166392</v>
      </c>
    </row>
    <row r="1004" spans="1:4" x14ac:dyDescent="0.25">
      <c r="A1004" t="s">
        <v>2992</v>
      </c>
      <c r="B1004" t="s">
        <v>3074</v>
      </c>
      <c r="C1004" t="s">
        <v>3065</v>
      </c>
      <c r="D1004">
        <v>0.70136734455858574</v>
      </c>
    </row>
    <row r="1005" spans="1:4" x14ac:dyDescent="0.25">
      <c r="A1005" t="s">
        <v>2992</v>
      </c>
      <c r="B1005" t="s">
        <v>3074</v>
      </c>
      <c r="C1005" t="s">
        <v>3066</v>
      </c>
      <c r="D1005">
        <v>0.58550482770639789</v>
      </c>
    </row>
    <row r="1006" spans="1:4" x14ac:dyDescent="0.25">
      <c r="A1006" t="s">
        <v>2992</v>
      </c>
      <c r="B1006" t="s">
        <v>3074</v>
      </c>
      <c r="C1006" t="s">
        <v>3067</v>
      </c>
      <c r="D1006">
        <v>0.1007137796662087</v>
      </c>
    </row>
    <row r="1007" spans="1:4" x14ac:dyDescent="0.25">
      <c r="A1007" t="s">
        <v>2992</v>
      </c>
      <c r="B1007" t="s">
        <v>3074</v>
      </c>
      <c r="C1007" t="s">
        <v>3068</v>
      </c>
      <c r="D1007">
        <v>0.54831696666208729</v>
      </c>
    </row>
    <row r="1008" spans="1:4" x14ac:dyDescent="0.25">
      <c r="A1008" t="s">
        <v>2992</v>
      </c>
      <c r="B1008" t="s">
        <v>3075</v>
      </c>
      <c r="C1008" t="s">
        <v>3059</v>
      </c>
      <c r="D1008">
        <v>4.6201170090846944</v>
      </c>
    </row>
    <row r="1009" spans="1:4" x14ac:dyDescent="0.25">
      <c r="A1009" t="s">
        <v>2992</v>
      </c>
      <c r="B1009" t="s">
        <v>3075</v>
      </c>
      <c r="C1009" t="s">
        <v>3060</v>
      </c>
      <c r="D1009">
        <v>13.676117241663672</v>
      </c>
    </row>
    <row r="1010" spans="1:4" x14ac:dyDescent="0.25">
      <c r="A1010" t="s">
        <v>2992</v>
      </c>
      <c r="B1010" t="s">
        <v>3075</v>
      </c>
      <c r="C1010" t="s">
        <v>3061</v>
      </c>
      <c r="D1010">
        <v>171.42849899155013</v>
      </c>
    </row>
    <row r="1011" spans="1:4" x14ac:dyDescent="0.25">
      <c r="A1011" t="s">
        <v>2992</v>
      </c>
      <c r="B1011" t="s">
        <v>3075</v>
      </c>
      <c r="C1011" t="s">
        <v>3062</v>
      </c>
      <c r="D1011">
        <v>204.86573602297187</v>
      </c>
    </row>
    <row r="1012" spans="1:4" x14ac:dyDescent="0.25">
      <c r="A1012" t="s">
        <v>2992</v>
      </c>
      <c r="B1012" t="s">
        <v>3075</v>
      </c>
      <c r="C1012" t="s">
        <v>3063</v>
      </c>
      <c r="D1012">
        <v>94.920216712274936</v>
      </c>
    </row>
    <row r="1013" spans="1:4" x14ac:dyDescent="0.25">
      <c r="A1013" t="s">
        <v>2992</v>
      </c>
      <c r="B1013" t="s">
        <v>3075</v>
      </c>
      <c r="C1013" t="s">
        <v>3064</v>
      </c>
      <c r="D1013">
        <v>14.46339681729952</v>
      </c>
    </row>
    <row r="1014" spans="1:4" x14ac:dyDescent="0.25">
      <c r="A1014" t="s">
        <v>2992</v>
      </c>
      <c r="B1014" t="s">
        <v>3075</v>
      </c>
      <c r="C1014" t="s">
        <v>3065</v>
      </c>
      <c r="D1014">
        <v>7.5058881942875884</v>
      </c>
    </row>
    <row r="1015" spans="1:4" x14ac:dyDescent="0.25">
      <c r="A1015" t="s">
        <v>2992</v>
      </c>
      <c r="B1015" t="s">
        <v>3075</v>
      </c>
      <c r="C1015" t="s">
        <v>3066</v>
      </c>
      <c r="D1015">
        <v>5.4134825822602748</v>
      </c>
    </row>
    <row r="1016" spans="1:4" x14ac:dyDescent="0.25">
      <c r="A1016" t="s">
        <v>2992</v>
      </c>
      <c r="B1016" t="s">
        <v>3075</v>
      </c>
      <c r="C1016" t="s">
        <v>3067</v>
      </c>
      <c r="D1016">
        <v>1.884661978607149</v>
      </c>
    </row>
    <row r="1017" spans="1:4" x14ac:dyDescent="0.25">
      <c r="A1017" t="s">
        <v>2992</v>
      </c>
      <c r="B1017" t="s">
        <v>3075</v>
      </c>
      <c r="C1017" t="s">
        <v>3068</v>
      </c>
      <c r="D1017">
        <v>0.38035189000000019</v>
      </c>
    </row>
    <row r="1018" spans="1:4" x14ac:dyDescent="0.25">
      <c r="A1018" t="s">
        <v>2992</v>
      </c>
      <c r="B1018" t="s">
        <v>3076</v>
      </c>
      <c r="C1018" t="s">
        <v>3059</v>
      </c>
      <c r="D1018">
        <v>7.9102798403956767</v>
      </c>
    </row>
    <row r="1019" spans="1:4" x14ac:dyDescent="0.25">
      <c r="A1019" t="s">
        <v>2992</v>
      </c>
      <c r="B1019" t="s">
        <v>3076</v>
      </c>
      <c r="C1019" t="s">
        <v>3060</v>
      </c>
      <c r="D1019">
        <v>73.435733742910685</v>
      </c>
    </row>
    <row r="1020" spans="1:4" x14ac:dyDescent="0.25">
      <c r="A1020" t="s">
        <v>2992</v>
      </c>
      <c r="B1020" t="s">
        <v>3076</v>
      </c>
      <c r="C1020" t="s">
        <v>3061</v>
      </c>
      <c r="D1020">
        <v>337.7069347262476</v>
      </c>
    </row>
    <row r="1021" spans="1:4" x14ac:dyDescent="0.25">
      <c r="A1021" t="s">
        <v>2992</v>
      </c>
      <c r="B1021" t="s">
        <v>3076</v>
      </c>
      <c r="C1021" t="s">
        <v>3062</v>
      </c>
      <c r="D1021">
        <v>49.042202557083236</v>
      </c>
    </row>
    <row r="1022" spans="1:4" x14ac:dyDescent="0.25">
      <c r="A1022" t="s">
        <v>2992</v>
      </c>
      <c r="B1022" t="s">
        <v>3076</v>
      </c>
      <c r="C1022" t="s">
        <v>3063</v>
      </c>
      <c r="D1022">
        <v>40.388793981576562</v>
      </c>
    </row>
    <row r="1023" spans="1:4" x14ac:dyDescent="0.25">
      <c r="A1023" t="s">
        <v>2992</v>
      </c>
      <c r="B1023" t="s">
        <v>3076</v>
      </c>
      <c r="C1023" t="s">
        <v>3064</v>
      </c>
      <c r="D1023">
        <v>19.562291757912526</v>
      </c>
    </row>
    <row r="1024" spans="1:4" x14ac:dyDescent="0.25">
      <c r="A1024" t="s">
        <v>2992</v>
      </c>
      <c r="B1024" t="s">
        <v>3076</v>
      </c>
      <c r="C1024" t="s">
        <v>3065</v>
      </c>
      <c r="D1024">
        <v>19.562291757912526</v>
      </c>
    </row>
    <row r="1025" spans="1:4" x14ac:dyDescent="0.25">
      <c r="A1025" t="s">
        <v>2992</v>
      </c>
      <c r="B1025" t="s">
        <v>3076</v>
      </c>
      <c r="C1025" t="s">
        <v>3066</v>
      </c>
      <c r="D1025">
        <v>1.3891433172172369</v>
      </c>
    </row>
    <row r="1026" spans="1:4" x14ac:dyDescent="0.25">
      <c r="A1026" t="s">
        <v>2992</v>
      </c>
      <c r="B1026" t="s">
        <v>3076</v>
      </c>
      <c r="C1026" t="s">
        <v>3067</v>
      </c>
      <c r="D1026">
        <v>0.45951264564034439</v>
      </c>
    </row>
    <row r="1027" spans="1:4" x14ac:dyDescent="0.25">
      <c r="A1027" t="s">
        <v>2992</v>
      </c>
      <c r="B1027" t="s">
        <v>3076</v>
      </c>
      <c r="C1027" t="s">
        <v>3068</v>
      </c>
      <c r="D1027">
        <v>2.6503681231037239</v>
      </c>
    </row>
    <row r="1028" spans="1:4" x14ac:dyDescent="0.25">
      <c r="A1028" t="s">
        <v>2992</v>
      </c>
      <c r="B1028" t="s">
        <v>3077</v>
      </c>
      <c r="C1028" t="s">
        <v>3059</v>
      </c>
      <c r="D1028">
        <v>4.9833570100000006</v>
      </c>
    </row>
    <row r="1029" spans="1:4" x14ac:dyDescent="0.25">
      <c r="A1029" t="s">
        <v>2992</v>
      </c>
      <c r="B1029" t="s">
        <v>3077</v>
      </c>
      <c r="C1029" t="s">
        <v>3060</v>
      </c>
      <c r="D1029">
        <v>3.2436102199999994</v>
      </c>
    </row>
    <row r="1030" spans="1:4" x14ac:dyDescent="0.25">
      <c r="A1030" t="s">
        <v>2992</v>
      </c>
      <c r="B1030" t="s">
        <v>3077</v>
      </c>
      <c r="C1030" t="s">
        <v>3061</v>
      </c>
      <c r="D1030">
        <v>14.132831648332546</v>
      </c>
    </row>
    <row r="1031" spans="1:4" x14ac:dyDescent="0.25">
      <c r="A1031" t="s">
        <v>2992</v>
      </c>
      <c r="B1031" t="s">
        <v>3077</v>
      </c>
      <c r="C1031" t="s">
        <v>3062</v>
      </c>
      <c r="D1031">
        <v>7.3125646516674561</v>
      </c>
    </row>
    <row r="1032" spans="1:4" x14ac:dyDescent="0.25">
      <c r="A1032" t="s">
        <v>2992</v>
      </c>
      <c r="B1032" t="s">
        <v>3077</v>
      </c>
      <c r="C1032" t="s">
        <v>3063</v>
      </c>
      <c r="D1032">
        <v>0</v>
      </c>
    </row>
    <row r="1033" spans="1:4" x14ac:dyDescent="0.25">
      <c r="A1033" t="s">
        <v>2992</v>
      </c>
      <c r="B1033" t="s">
        <v>3077</v>
      </c>
      <c r="C1033" t="s">
        <v>3064</v>
      </c>
      <c r="D1033">
        <v>0</v>
      </c>
    </row>
    <row r="1034" spans="1:4" x14ac:dyDescent="0.25">
      <c r="A1034" t="s">
        <v>2992</v>
      </c>
      <c r="B1034" t="s">
        <v>3077</v>
      </c>
      <c r="C1034" t="s">
        <v>3065</v>
      </c>
      <c r="D1034">
        <v>0</v>
      </c>
    </row>
    <row r="1035" spans="1:4" x14ac:dyDescent="0.25">
      <c r="A1035" t="s">
        <v>2992</v>
      </c>
      <c r="B1035" t="s">
        <v>3077</v>
      </c>
      <c r="C1035" t="s">
        <v>3066</v>
      </c>
      <c r="D1035">
        <v>0</v>
      </c>
    </row>
    <row r="1036" spans="1:4" x14ac:dyDescent="0.25">
      <c r="A1036" t="s">
        <v>2992</v>
      </c>
      <c r="B1036" t="s">
        <v>3077</v>
      </c>
      <c r="C1036" t="s">
        <v>3067</v>
      </c>
      <c r="D1036">
        <v>0</v>
      </c>
    </row>
    <row r="1037" spans="1:4" x14ac:dyDescent="0.25">
      <c r="A1037" t="s">
        <v>2992</v>
      </c>
      <c r="B1037" t="s">
        <v>3077</v>
      </c>
      <c r="C1037" t="s">
        <v>3068</v>
      </c>
      <c r="D1037">
        <v>0</v>
      </c>
    </row>
    <row r="1038" spans="1:4" x14ac:dyDescent="0.25">
      <c r="A1038" t="s">
        <v>2993</v>
      </c>
      <c r="B1038" t="s">
        <v>3058</v>
      </c>
      <c r="C1038" t="s">
        <v>3059</v>
      </c>
      <c r="D1038">
        <v>1.3451273099999994</v>
      </c>
    </row>
    <row r="1039" spans="1:4" x14ac:dyDescent="0.25">
      <c r="A1039" t="s">
        <v>2993</v>
      </c>
      <c r="B1039" t="s">
        <v>3058</v>
      </c>
      <c r="C1039" t="s">
        <v>3060</v>
      </c>
      <c r="D1039">
        <v>6.7210000000000029E-5</v>
      </c>
    </row>
    <row r="1040" spans="1:4" x14ac:dyDescent="0.25">
      <c r="A1040" t="s">
        <v>2993</v>
      </c>
      <c r="B1040" t="s">
        <v>3058</v>
      </c>
      <c r="C1040" t="s">
        <v>3061</v>
      </c>
      <c r="D1040">
        <v>0</v>
      </c>
    </row>
    <row r="1041" spans="1:4" x14ac:dyDescent="0.25">
      <c r="A1041" t="s">
        <v>2993</v>
      </c>
      <c r="B1041" t="s">
        <v>3058</v>
      </c>
      <c r="C1041" t="s">
        <v>3062</v>
      </c>
      <c r="D1041">
        <v>0</v>
      </c>
    </row>
    <row r="1042" spans="1:4" x14ac:dyDescent="0.25">
      <c r="A1042" t="s">
        <v>2993</v>
      </c>
      <c r="B1042" t="s">
        <v>3058</v>
      </c>
      <c r="C1042" t="s">
        <v>3063</v>
      </c>
      <c r="D1042">
        <v>0</v>
      </c>
    </row>
    <row r="1043" spans="1:4" x14ac:dyDescent="0.25">
      <c r="A1043" t="s">
        <v>2993</v>
      </c>
      <c r="B1043" t="s">
        <v>3058</v>
      </c>
      <c r="C1043" t="s">
        <v>3064</v>
      </c>
      <c r="D1043">
        <v>0</v>
      </c>
    </row>
    <row r="1044" spans="1:4" x14ac:dyDescent="0.25">
      <c r="A1044" t="s">
        <v>2993</v>
      </c>
      <c r="B1044" t="s">
        <v>3058</v>
      </c>
      <c r="C1044" t="s">
        <v>3065</v>
      </c>
      <c r="D1044">
        <v>0</v>
      </c>
    </row>
    <row r="1045" spans="1:4" x14ac:dyDescent="0.25">
      <c r="A1045" t="s">
        <v>2993</v>
      </c>
      <c r="B1045" t="s">
        <v>3058</v>
      </c>
      <c r="C1045" t="s">
        <v>3066</v>
      </c>
      <c r="D1045">
        <v>0</v>
      </c>
    </row>
    <row r="1046" spans="1:4" x14ac:dyDescent="0.25">
      <c r="A1046" t="s">
        <v>2993</v>
      </c>
      <c r="B1046" t="s">
        <v>3058</v>
      </c>
      <c r="C1046" t="s">
        <v>3067</v>
      </c>
      <c r="D1046">
        <v>0</v>
      </c>
    </row>
    <row r="1047" spans="1:4" x14ac:dyDescent="0.25">
      <c r="A1047" t="s">
        <v>2993</v>
      </c>
      <c r="B1047" t="s">
        <v>3058</v>
      </c>
      <c r="C1047" t="s">
        <v>3068</v>
      </c>
      <c r="D1047">
        <v>0</v>
      </c>
    </row>
    <row r="1048" spans="1:4" x14ac:dyDescent="0.25">
      <c r="A1048" t="s">
        <v>2993</v>
      </c>
      <c r="B1048" t="s">
        <v>3069</v>
      </c>
      <c r="C1048" t="s">
        <v>3059</v>
      </c>
      <c r="D1048">
        <v>1238.2923997378484</v>
      </c>
    </row>
    <row r="1049" spans="1:4" x14ac:dyDescent="0.25">
      <c r="A1049" t="s">
        <v>2993</v>
      </c>
      <c r="B1049" t="s">
        <v>3069</v>
      </c>
      <c r="C1049" t="s">
        <v>3060</v>
      </c>
      <c r="D1049">
        <v>273.74594796322782</v>
      </c>
    </row>
    <row r="1050" spans="1:4" x14ac:dyDescent="0.25">
      <c r="A1050" t="s">
        <v>2993</v>
      </c>
      <c r="B1050" t="s">
        <v>3069</v>
      </c>
      <c r="C1050" t="s">
        <v>3061</v>
      </c>
      <c r="D1050">
        <v>26.221136826388705</v>
      </c>
    </row>
    <row r="1051" spans="1:4" x14ac:dyDescent="0.25">
      <c r="A1051" t="s">
        <v>2993</v>
      </c>
      <c r="B1051" t="s">
        <v>3069</v>
      </c>
      <c r="C1051" t="s">
        <v>3062</v>
      </c>
      <c r="D1051">
        <v>1.7690889184591916</v>
      </c>
    </row>
    <row r="1052" spans="1:4" x14ac:dyDescent="0.25">
      <c r="A1052" t="s">
        <v>2993</v>
      </c>
      <c r="B1052" t="s">
        <v>3069</v>
      </c>
      <c r="C1052" t="s">
        <v>3063</v>
      </c>
      <c r="D1052">
        <v>1.7690889184591916</v>
      </c>
    </row>
    <row r="1053" spans="1:4" x14ac:dyDescent="0.25">
      <c r="A1053" t="s">
        <v>2993</v>
      </c>
      <c r="B1053" t="s">
        <v>3069</v>
      </c>
      <c r="C1053" t="s">
        <v>3064</v>
      </c>
      <c r="D1053">
        <v>0.88454445922959579</v>
      </c>
    </row>
    <row r="1054" spans="1:4" x14ac:dyDescent="0.25">
      <c r="A1054" t="s">
        <v>2993</v>
      </c>
      <c r="B1054" t="s">
        <v>3069</v>
      </c>
      <c r="C1054" t="s">
        <v>3065</v>
      </c>
      <c r="D1054">
        <v>0.27427292638705836</v>
      </c>
    </row>
    <row r="1055" spans="1:4" x14ac:dyDescent="0.25">
      <c r="A1055" t="s">
        <v>2993</v>
      </c>
      <c r="B1055" t="s">
        <v>3069</v>
      </c>
      <c r="C1055" t="s">
        <v>3066</v>
      </c>
      <c r="D1055">
        <v>0</v>
      </c>
    </row>
    <row r="1056" spans="1:4" x14ac:dyDescent="0.25">
      <c r="A1056" t="s">
        <v>2993</v>
      </c>
      <c r="B1056" t="s">
        <v>3069</v>
      </c>
      <c r="C1056" t="s">
        <v>3067</v>
      </c>
      <c r="D1056">
        <v>0</v>
      </c>
    </row>
    <row r="1057" spans="1:4" x14ac:dyDescent="0.25">
      <c r="A1057" t="s">
        <v>2993</v>
      </c>
      <c r="B1057" t="s">
        <v>3069</v>
      </c>
      <c r="C1057" t="s">
        <v>3068</v>
      </c>
      <c r="D1057">
        <v>0</v>
      </c>
    </row>
    <row r="1058" spans="1:4" x14ac:dyDescent="0.25">
      <c r="A1058" t="s">
        <v>2993</v>
      </c>
      <c r="B1058" t="s">
        <v>3070</v>
      </c>
      <c r="C1058" t="s">
        <v>3059</v>
      </c>
      <c r="D1058">
        <v>45.891520061803064</v>
      </c>
    </row>
    <row r="1059" spans="1:4" x14ac:dyDescent="0.25">
      <c r="A1059" t="s">
        <v>2993</v>
      </c>
      <c r="B1059" t="s">
        <v>3070</v>
      </c>
      <c r="C1059" t="s">
        <v>3060</v>
      </c>
      <c r="D1059">
        <v>1.9397703481969419</v>
      </c>
    </row>
    <row r="1060" spans="1:4" x14ac:dyDescent="0.25">
      <c r="A1060" t="s">
        <v>2993</v>
      </c>
      <c r="B1060" t="s">
        <v>3070</v>
      </c>
      <c r="C1060" t="s">
        <v>3061</v>
      </c>
      <c r="D1060">
        <v>0</v>
      </c>
    </row>
    <row r="1061" spans="1:4" x14ac:dyDescent="0.25">
      <c r="A1061" t="s">
        <v>2993</v>
      </c>
      <c r="B1061" t="s">
        <v>3070</v>
      </c>
      <c r="C1061" t="s">
        <v>3062</v>
      </c>
      <c r="D1061">
        <v>0</v>
      </c>
    </row>
    <row r="1062" spans="1:4" x14ac:dyDescent="0.25">
      <c r="A1062" t="s">
        <v>2993</v>
      </c>
      <c r="B1062" t="s">
        <v>3070</v>
      </c>
      <c r="C1062" t="s">
        <v>3063</v>
      </c>
      <c r="D1062">
        <v>0</v>
      </c>
    </row>
    <row r="1063" spans="1:4" x14ac:dyDescent="0.25">
      <c r="A1063" t="s">
        <v>2993</v>
      </c>
      <c r="B1063" t="s">
        <v>3070</v>
      </c>
      <c r="C1063" t="s">
        <v>3064</v>
      </c>
      <c r="D1063">
        <v>0</v>
      </c>
    </row>
    <row r="1064" spans="1:4" x14ac:dyDescent="0.25">
      <c r="A1064" t="s">
        <v>2993</v>
      </c>
      <c r="B1064" t="s">
        <v>3070</v>
      </c>
      <c r="C1064" t="s">
        <v>3065</v>
      </c>
      <c r="D1064">
        <v>0</v>
      </c>
    </row>
    <row r="1065" spans="1:4" x14ac:dyDescent="0.25">
      <c r="A1065" t="s">
        <v>2993</v>
      </c>
      <c r="B1065" t="s">
        <v>3070</v>
      </c>
      <c r="C1065" t="s">
        <v>3066</v>
      </c>
      <c r="D1065">
        <v>0</v>
      </c>
    </row>
    <row r="1066" spans="1:4" x14ac:dyDescent="0.25">
      <c r="A1066" t="s">
        <v>2993</v>
      </c>
      <c r="B1066" t="s">
        <v>3070</v>
      </c>
      <c r="C1066" t="s">
        <v>3067</v>
      </c>
      <c r="D1066">
        <v>0</v>
      </c>
    </row>
    <row r="1067" spans="1:4" x14ac:dyDescent="0.25">
      <c r="A1067" t="s">
        <v>2993</v>
      </c>
      <c r="B1067" t="s">
        <v>3070</v>
      </c>
      <c r="C1067" t="s">
        <v>3068</v>
      </c>
      <c r="D1067">
        <v>0</v>
      </c>
    </row>
    <row r="1068" spans="1:4" x14ac:dyDescent="0.25">
      <c r="A1068" t="s">
        <v>2993</v>
      </c>
      <c r="B1068" t="s">
        <v>3071</v>
      </c>
      <c r="C1068" t="s">
        <v>3059</v>
      </c>
      <c r="D1068">
        <v>11.914725893381906</v>
      </c>
    </row>
    <row r="1069" spans="1:4" x14ac:dyDescent="0.25">
      <c r="A1069" t="s">
        <v>2993</v>
      </c>
      <c r="B1069" t="s">
        <v>3071</v>
      </c>
      <c r="C1069" t="s">
        <v>3060</v>
      </c>
      <c r="D1069">
        <v>1.8305922666180929</v>
      </c>
    </row>
    <row r="1070" spans="1:4" x14ac:dyDescent="0.25">
      <c r="A1070" t="s">
        <v>2993</v>
      </c>
      <c r="B1070" t="s">
        <v>3071</v>
      </c>
      <c r="C1070" t="s">
        <v>3061</v>
      </c>
      <c r="D1070">
        <v>0</v>
      </c>
    </row>
    <row r="1071" spans="1:4" x14ac:dyDescent="0.25">
      <c r="A1071" t="s">
        <v>2993</v>
      </c>
      <c r="B1071" t="s">
        <v>3071</v>
      </c>
      <c r="C1071" t="s">
        <v>3062</v>
      </c>
      <c r="D1071">
        <v>0</v>
      </c>
    </row>
    <row r="1072" spans="1:4" x14ac:dyDescent="0.25">
      <c r="A1072" t="s">
        <v>2993</v>
      </c>
      <c r="B1072" t="s">
        <v>3071</v>
      </c>
      <c r="C1072" t="s">
        <v>3063</v>
      </c>
      <c r="D1072">
        <v>0</v>
      </c>
    </row>
    <row r="1073" spans="1:4" x14ac:dyDescent="0.25">
      <c r="A1073" t="s">
        <v>2993</v>
      </c>
      <c r="B1073" t="s">
        <v>3071</v>
      </c>
      <c r="C1073" t="s">
        <v>3064</v>
      </c>
      <c r="D1073">
        <v>0</v>
      </c>
    </row>
    <row r="1074" spans="1:4" x14ac:dyDescent="0.25">
      <c r="A1074" t="s">
        <v>2993</v>
      </c>
      <c r="B1074" t="s">
        <v>3071</v>
      </c>
      <c r="C1074" t="s">
        <v>3065</v>
      </c>
      <c r="D1074">
        <v>0</v>
      </c>
    </row>
    <row r="1075" spans="1:4" x14ac:dyDescent="0.25">
      <c r="A1075" t="s">
        <v>2993</v>
      </c>
      <c r="B1075" t="s">
        <v>3071</v>
      </c>
      <c r="C1075" t="s">
        <v>3066</v>
      </c>
      <c r="D1075">
        <v>0</v>
      </c>
    </row>
    <row r="1076" spans="1:4" x14ac:dyDescent="0.25">
      <c r="A1076" t="s">
        <v>2993</v>
      </c>
      <c r="B1076" t="s">
        <v>3071</v>
      </c>
      <c r="C1076" t="s">
        <v>3067</v>
      </c>
      <c r="D1076">
        <v>0</v>
      </c>
    </row>
    <row r="1077" spans="1:4" x14ac:dyDescent="0.25">
      <c r="A1077" t="s">
        <v>2993</v>
      </c>
      <c r="B1077" t="s">
        <v>3071</v>
      </c>
      <c r="C1077" t="s">
        <v>3068</v>
      </c>
      <c r="D1077">
        <v>0</v>
      </c>
    </row>
    <row r="1078" spans="1:4" x14ac:dyDescent="0.25">
      <c r="A1078" t="s">
        <v>2993</v>
      </c>
      <c r="B1078" t="s">
        <v>3072</v>
      </c>
      <c r="C1078" t="s">
        <v>3059</v>
      </c>
      <c r="D1078">
        <v>102.6324486381192</v>
      </c>
    </row>
    <row r="1079" spans="1:4" x14ac:dyDescent="0.25">
      <c r="A1079" t="s">
        <v>2993</v>
      </c>
      <c r="B1079" t="s">
        <v>3072</v>
      </c>
      <c r="C1079" t="s">
        <v>3060</v>
      </c>
      <c r="D1079">
        <v>79.566233404877252</v>
      </c>
    </row>
    <row r="1080" spans="1:4" x14ac:dyDescent="0.25">
      <c r="A1080" t="s">
        <v>2993</v>
      </c>
      <c r="B1080" t="s">
        <v>3072</v>
      </c>
      <c r="C1080" t="s">
        <v>3061</v>
      </c>
      <c r="D1080">
        <v>54.387937589910955</v>
      </c>
    </row>
    <row r="1081" spans="1:4" x14ac:dyDescent="0.25">
      <c r="A1081" t="s">
        <v>2993</v>
      </c>
      <c r="B1081" t="s">
        <v>3072</v>
      </c>
      <c r="C1081" t="s">
        <v>3062</v>
      </c>
      <c r="D1081">
        <v>0.13961184381790104</v>
      </c>
    </row>
    <row r="1082" spans="1:4" x14ac:dyDescent="0.25">
      <c r="A1082" t="s">
        <v>2993</v>
      </c>
      <c r="B1082" t="s">
        <v>3072</v>
      </c>
      <c r="C1082" t="s">
        <v>3063</v>
      </c>
      <c r="D1082">
        <v>0.13961184381790104</v>
      </c>
    </row>
    <row r="1083" spans="1:4" x14ac:dyDescent="0.25">
      <c r="A1083" t="s">
        <v>2993</v>
      </c>
      <c r="B1083" t="s">
        <v>3072</v>
      </c>
      <c r="C1083" t="s">
        <v>3064</v>
      </c>
      <c r="D1083">
        <v>6.9805921908950519E-2</v>
      </c>
    </row>
    <row r="1084" spans="1:4" x14ac:dyDescent="0.25">
      <c r="A1084" t="s">
        <v>2993</v>
      </c>
      <c r="B1084" t="s">
        <v>3072</v>
      </c>
      <c r="C1084" t="s">
        <v>3065</v>
      </c>
      <c r="D1084">
        <v>6.9805921908950519E-2</v>
      </c>
    </row>
    <row r="1085" spans="1:4" x14ac:dyDescent="0.25">
      <c r="A1085" t="s">
        <v>2993</v>
      </c>
      <c r="B1085" t="s">
        <v>3072</v>
      </c>
      <c r="C1085" t="s">
        <v>3066</v>
      </c>
      <c r="D1085">
        <v>3.3263156388903957E-3</v>
      </c>
    </row>
    <row r="1086" spans="1:4" x14ac:dyDescent="0.25">
      <c r="A1086" t="s">
        <v>2993</v>
      </c>
      <c r="B1086" t="s">
        <v>3072</v>
      </c>
      <c r="C1086" t="s">
        <v>3067</v>
      </c>
      <c r="D1086">
        <v>0</v>
      </c>
    </row>
    <row r="1087" spans="1:4" x14ac:dyDescent="0.25">
      <c r="A1087" t="s">
        <v>2993</v>
      </c>
      <c r="B1087" t="s">
        <v>3072</v>
      </c>
      <c r="C1087" t="s">
        <v>3068</v>
      </c>
      <c r="D1087">
        <v>0</v>
      </c>
    </row>
    <row r="1088" spans="1:4" x14ac:dyDescent="0.25">
      <c r="A1088" t="s">
        <v>2993</v>
      </c>
      <c r="B1088" t="s">
        <v>3074</v>
      </c>
      <c r="C1088" t="s">
        <v>3059</v>
      </c>
      <c r="D1088">
        <v>1201.1512294551917</v>
      </c>
    </row>
    <row r="1089" spans="1:4" x14ac:dyDescent="0.25">
      <c r="A1089" t="s">
        <v>2993</v>
      </c>
      <c r="B1089" t="s">
        <v>3074</v>
      </c>
      <c r="C1089" t="s">
        <v>3060</v>
      </c>
      <c r="D1089">
        <v>221.835487683124</v>
      </c>
    </row>
    <row r="1090" spans="1:4" x14ac:dyDescent="0.25">
      <c r="A1090" t="s">
        <v>2993</v>
      </c>
      <c r="B1090" t="s">
        <v>3074</v>
      </c>
      <c r="C1090" t="s">
        <v>3061</v>
      </c>
      <c r="D1090">
        <v>14.29905348568056</v>
      </c>
    </row>
    <row r="1091" spans="1:4" x14ac:dyDescent="0.25">
      <c r="A1091" t="s">
        <v>2993</v>
      </c>
      <c r="B1091" t="s">
        <v>3074</v>
      </c>
      <c r="C1091" t="s">
        <v>3062</v>
      </c>
      <c r="D1091">
        <v>1.2786214240000007</v>
      </c>
    </row>
    <row r="1092" spans="1:4" x14ac:dyDescent="0.25">
      <c r="A1092" t="s">
        <v>2993</v>
      </c>
      <c r="B1092" t="s">
        <v>3074</v>
      </c>
      <c r="C1092" t="s">
        <v>3063</v>
      </c>
      <c r="D1092">
        <v>0.71008320400000013</v>
      </c>
    </row>
    <row r="1093" spans="1:4" x14ac:dyDescent="0.25">
      <c r="A1093" t="s">
        <v>2993</v>
      </c>
      <c r="B1093" t="s">
        <v>3074</v>
      </c>
      <c r="C1093" t="s">
        <v>3064</v>
      </c>
      <c r="D1093">
        <v>0.18524774699999999</v>
      </c>
    </row>
    <row r="1094" spans="1:4" x14ac:dyDescent="0.25">
      <c r="A1094" t="s">
        <v>2993</v>
      </c>
      <c r="B1094" t="s">
        <v>3074</v>
      </c>
      <c r="C1094" t="s">
        <v>3065</v>
      </c>
      <c r="D1094">
        <v>0.12641178700000003</v>
      </c>
    </row>
    <row r="1095" spans="1:4" x14ac:dyDescent="0.25">
      <c r="A1095" t="s">
        <v>2993</v>
      </c>
      <c r="B1095" t="s">
        <v>3074</v>
      </c>
      <c r="C1095" t="s">
        <v>3066</v>
      </c>
      <c r="D1095">
        <v>9.7128266999999921E-2</v>
      </c>
    </row>
    <row r="1096" spans="1:4" x14ac:dyDescent="0.25">
      <c r="A1096" t="s">
        <v>2993</v>
      </c>
      <c r="B1096" t="s">
        <v>3074</v>
      </c>
      <c r="C1096" t="s">
        <v>3067</v>
      </c>
      <c r="D1096">
        <v>5.1286807000000011E-2</v>
      </c>
    </row>
    <row r="1097" spans="1:4" x14ac:dyDescent="0.25">
      <c r="A1097" t="s">
        <v>2993</v>
      </c>
      <c r="B1097" t="s">
        <v>3074</v>
      </c>
      <c r="C1097" t="s">
        <v>3068</v>
      </c>
      <c r="D1097">
        <v>0.40201051000000004</v>
      </c>
    </row>
    <row r="1098" spans="1:4" x14ac:dyDescent="0.25">
      <c r="A1098" t="s">
        <v>2993</v>
      </c>
      <c r="B1098" t="s">
        <v>3075</v>
      </c>
      <c r="C1098" t="s">
        <v>3059</v>
      </c>
      <c r="D1098">
        <v>29.373858695226954</v>
      </c>
    </row>
    <row r="1099" spans="1:4" x14ac:dyDescent="0.25">
      <c r="A1099" t="s">
        <v>2993</v>
      </c>
      <c r="B1099" t="s">
        <v>3075</v>
      </c>
      <c r="C1099" t="s">
        <v>3060</v>
      </c>
      <c r="D1099">
        <v>19.239007437034541</v>
      </c>
    </row>
    <row r="1100" spans="1:4" x14ac:dyDescent="0.25">
      <c r="A1100" t="s">
        <v>2993</v>
      </c>
      <c r="B1100" t="s">
        <v>3075</v>
      </c>
      <c r="C1100" t="s">
        <v>3061</v>
      </c>
      <c r="D1100">
        <v>16.418923693391832</v>
      </c>
    </row>
    <row r="1101" spans="1:4" x14ac:dyDescent="0.25">
      <c r="A1101" t="s">
        <v>2993</v>
      </c>
      <c r="B1101" t="s">
        <v>3075</v>
      </c>
      <c r="C1101" t="s">
        <v>3062</v>
      </c>
      <c r="D1101">
        <v>5.4199774942755541</v>
      </c>
    </row>
    <row r="1102" spans="1:4" x14ac:dyDescent="0.25">
      <c r="A1102" t="s">
        <v>2993</v>
      </c>
      <c r="B1102" t="s">
        <v>3075</v>
      </c>
      <c r="C1102" t="s">
        <v>3063</v>
      </c>
      <c r="D1102">
        <v>1.2339774942755537</v>
      </c>
    </row>
    <row r="1103" spans="1:4" x14ac:dyDescent="0.25">
      <c r="A1103" t="s">
        <v>2993</v>
      </c>
      <c r="B1103" t="s">
        <v>3075</v>
      </c>
      <c r="C1103" t="s">
        <v>3064</v>
      </c>
      <c r="D1103">
        <v>1.1651579556751895E-4</v>
      </c>
    </row>
    <row r="1104" spans="1:4" x14ac:dyDescent="0.25">
      <c r="A1104" t="s">
        <v>2993</v>
      </c>
      <c r="B1104" t="s">
        <v>3075</v>
      </c>
      <c r="C1104" t="s">
        <v>3065</v>
      </c>
      <c r="D1104">
        <v>0</v>
      </c>
    </row>
    <row r="1105" spans="1:4" x14ac:dyDescent="0.25">
      <c r="A1105" t="s">
        <v>2993</v>
      </c>
      <c r="B1105" t="s">
        <v>3075</v>
      </c>
      <c r="C1105" t="s">
        <v>3066</v>
      </c>
      <c r="D1105">
        <v>0</v>
      </c>
    </row>
    <row r="1106" spans="1:4" x14ac:dyDescent="0.25">
      <c r="A1106" t="s">
        <v>2993</v>
      </c>
      <c r="B1106" t="s">
        <v>3075</v>
      </c>
      <c r="C1106" t="s">
        <v>3067</v>
      </c>
      <c r="D1106">
        <v>0</v>
      </c>
    </row>
    <row r="1107" spans="1:4" x14ac:dyDescent="0.25">
      <c r="A1107" t="s">
        <v>2993</v>
      </c>
      <c r="B1107" t="s">
        <v>3075</v>
      </c>
      <c r="C1107" t="s">
        <v>3068</v>
      </c>
      <c r="D1107">
        <v>0</v>
      </c>
    </row>
    <row r="1108" spans="1:4" x14ac:dyDescent="0.25">
      <c r="A1108" t="s">
        <v>2993</v>
      </c>
      <c r="B1108" t="s">
        <v>3076</v>
      </c>
      <c r="C1108" t="s">
        <v>3059</v>
      </c>
      <c r="D1108">
        <v>1151.8989071328119</v>
      </c>
    </row>
    <row r="1109" spans="1:4" x14ac:dyDescent="0.25">
      <c r="A1109" t="s">
        <v>2993</v>
      </c>
      <c r="B1109" t="s">
        <v>3076</v>
      </c>
      <c r="C1109" t="s">
        <v>3060</v>
      </c>
      <c r="D1109">
        <v>621.63895950442736</v>
      </c>
    </row>
    <row r="1110" spans="1:4" x14ac:dyDescent="0.25">
      <c r="A1110" t="s">
        <v>2993</v>
      </c>
      <c r="B1110" t="s">
        <v>3076</v>
      </c>
      <c r="C1110" t="s">
        <v>3061</v>
      </c>
      <c r="D1110">
        <v>269.62528984139499</v>
      </c>
    </row>
    <row r="1111" spans="1:4" x14ac:dyDescent="0.25">
      <c r="A1111" t="s">
        <v>2993</v>
      </c>
      <c r="B1111" t="s">
        <v>3076</v>
      </c>
      <c r="C1111" t="s">
        <v>3062</v>
      </c>
      <c r="D1111">
        <v>76.314031076680791</v>
      </c>
    </row>
    <row r="1112" spans="1:4" x14ac:dyDescent="0.25">
      <c r="A1112" t="s">
        <v>2993</v>
      </c>
      <c r="B1112" t="s">
        <v>3076</v>
      </c>
      <c r="C1112" t="s">
        <v>3063</v>
      </c>
      <c r="D1112">
        <v>38.108309690254508</v>
      </c>
    </row>
    <row r="1113" spans="1:4" x14ac:dyDescent="0.25">
      <c r="A1113" t="s">
        <v>2993</v>
      </c>
      <c r="B1113" t="s">
        <v>3076</v>
      </c>
      <c r="C1113" t="s">
        <v>3064</v>
      </c>
      <c r="D1113">
        <v>13.682563687577723</v>
      </c>
    </row>
    <row r="1114" spans="1:4" x14ac:dyDescent="0.25">
      <c r="A1114" t="s">
        <v>2993</v>
      </c>
      <c r="B1114" t="s">
        <v>3076</v>
      </c>
      <c r="C1114" t="s">
        <v>3065</v>
      </c>
      <c r="D1114">
        <v>13.167285649666965</v>
      </c>
    </row>
    <row r="1115" spans="1:4" x14ac:dyDescent="0.25">
      <c r="A1115" t="s">
        <v>2993</v>
      </c>
      <c r="B1115" t="s">
        <v>3076</v>
      </c>
      <c r="C1115" t="s">
        <v>3066</v>
      </c>
      <c r="D1115">
        <v>11.418200270358675</v>
      </c>
    </row>
    <row r="1116" spans="1:4" x14ac:dyDescent="0.25">
      <c r="A1116" t="s">
        <v>2993</v>
      </c>
      <c r="B1116" t="s">
        <v>3076</v>
      </c>
      <c r="C1116" t="s">
        <v>3067</v>
      </c>
      <c r="D1116">
        <v>8.8163708094319233</v>
      </c>
    </row>
    <row r="1117" spans="1:4" x14ac:dyDescent="0.25">
      <c r="A1117" t="s">
        <v>2993</v>
      </c>
      <c r="B1117" t="s">
        <v>3076</v>
      </c>
      <c r="C1117" t="s">
        <v>3068</v>
      </c>
      <c r="D1117">
        <v>35.598182567396712</v>
      </c>
    </row>
    <row r="1118" spans="1:4" x14ac:dyDescent="0.25">
      <c r="A1118" t="s">
        <v>2993</v>
      </c>
      <c r="B1118" t="s">
        <v>3077</v>
      </c>
      <c r="C1118" t="s">
        <v>3059</v>
      </c>
      <c r="D1118">
        <v>41289.586118340674</v>
      </c>
    </row>
    <row r="1119" spans="1:4" x14ac:dyDescent="0.25">
      <c r="A1119" t="s">
        <v>2993</v>
      </c>
      <c r="B1119" t="s">
        <v>3077</v>
      </c>
      <c r="C1119" t="s">
        <v>3060</v>
      </c>
      <c r="D1119">
        <v>9212.3466079291738</v>
      </c>
    </row>
    <row r="1120" spans="1:4" x14ac:dyDescent="0.25">
      <c r="A1120" t="s">
        <v>2993</v>
      </c>
      <c r="B1120" t="s">
        <v>3077</v>
      </c>
      <c r="C1120" t="s">
        <v>3061</v>
      </c>
      <c r="D1120">
        <v>4711.2361732463423</v>
      </c>
    </row>
    <row r="1121" spans="1:4" x14ac:dyDescent="0.25">
      <c r="A1121" t="s">
        <v>2993</v>
      </c>
      <c r="B1121" t="s">
        <v>3077</v>
      </c>
      <c r="C1121" t="s">
        <v>3062</v>
      </c>
      <c r="D1121">
        <v>1987.6733349112067</v>
      </c>
    </row>
    <row r="1122" spans="1:4" x14ac:dyDescent="0.25">
      <c r="A1122" t="s">
        <v>2993</v>
      </c>
      <c r="B1122" t="s">
        <v>3077</v>
      </c>
      <c r="C1122" t="s">
        <v>3063</v>
      </c>
      <c r="D1122">
        <v>1576.1017812671232</v>
      </c>
    </row>
    <row r="1123" spans="1:4" x14ac:dyDescent="0.25">
      <c r="A1123" t="s">
        <v>2993</v>
      </c>
      <c r="B1123" t="s">
        <v>3077</v>
      </c>
      <c r="C1123" t="s">
        <v>3064</v>
      </c>
      <c r="D1123">
        <v>728.68992306640814</v>
      </c>
    </row>
    <row r="1124" spans="1:4" x14ac:dyDescent="0.25">
      <c r="A1124" t="s">
        <v>2993</v>
      </c>
      <c r="B1124" t="s">
        <v>3077</v>
      </c>
      <c r="C1124" t="s">
        <v>3065</v>
      </c>
      <c r="D1124">
        <v>644.23123835810361</v>
      </c>
    </row>
    <row r="1125" spans="1:4" x14ac:dyDescent="0.25">
      <c r="A1125" t="s">
        <v>2993</v>
      </c>
      <c r="B1125" t="s">
        <v>3077</v>
      </c>
      <c r="C1125" t="s">
        <v>3066</v>
      </c>
      <c r="D1125">
        <v>556.47737379027444</v>
      </c>
    </row>
    <row r="1126" spans="1:4" x14ac:dyDescent="0.25">
      <c r="A1126" t="s">
        <v>2993</v>
      </c>
      <c r="B1126" t="s">
        <v>3077</v>
      </c>
      <c r="C1126" t="s">
        <v>3067</v>
      </c>
      <c r="D1126">
        <v>505.57569428133428</v>
      </c>
    </row>
    <row r="1127" spans="1:4" x14ac:dyDescent="0.25">
      <c r="A1127" t="s">
        <v>2993</v>
      </c>
      <c r="B1127" t="s">
        <v>3077</v>
      </c>
      <c r="C1127" t="s">
        <v>3068</v>
      </c>
      <c r="D1127">
        <v>2286.8378742092918</v>
      </c>
    </row>
    <row r="1128" spans="1:4" x14ac:dyDescent="0.25">
      <c r="A1128" t="s">
        <v>2988</v>
      </c>
      <c r="B1128" t="s">
        <v>3078</v>
      </c>
      <c r="C1128" t="s">
        <v>3059</v>
      </c>
      <c r="D1128">
        <v>79.453762050000051</v>
      </c>
    </row>
    <row r="1129" spans="1:4" x14ac:dyDescent="0.25">
      <c r="A1129" t="s">
        <v>2988</v>
      </c>
      <c r="B1129" t="s">
        <v>3078</v>
      </c>
      <c r="C1129" t="s">
        <v>3060</v>
      </c>
      <c r="D1129">
        <v>13.60568174</v>
      </c>
    </row>
    <row r="1130" spans="1:4" x14ac:dyDescent="0.25">
      <c r="A1130" t="s">
        <v>2988</v>
      </c>
      <c r="B1130" t="s">
        <v>3078</v>
      </c>
      <c r="C1130" t="s">
        <v>3061</v>
      </c>
      <c r="D1130">
        <v>0.55036258999999998</v>
      </c>
    </row>
    <row r="1131" spans="1:4" x14ac:dyDescent="0.25">
      <c r="A1131" t="s">
        <v>2988</v>
      </c>
      <c r="B1131" t="s">
        <v>3079</v>
      </c>
      <c r="C1131" t="s">
        <v>3059</v>
      </c>
      <c r="D1131">
        <v>83.534595500000023</v>
      </c>
    </row>
    <row r="1132" spans="1:4" x14ac:dyDescent="0.25">
      <c r="A1132" t="s">
        <v>2988</v>
      </c>
      <c r="B1132" t="s">
        <v>3079</v>
      </c>
      <c r="C1132" t="s">
        <v>3068</v>
      </c>
      <c r="D1132">
        <v>19.100000000000001</v>
      </c>
    </row>
    <row r="1133" spans="1:4" x14ac:dyDescent="0.25">
      <c r="A1133" t="s">
        <v>2988</v>
      </c>
      <c r="B1133" t="s">
        <v>3079</v>
      </c>
      <c r="C1133" t="s">
        <v>3060</v>
      </c>
      <c r="D1133">
        <v>206.29270456999998</v>
      </c>
    </row>
    <row r="1134" spans="1:4" x14ac:dyDescent="0.25">
      <c r="A1134" t="s">
        <v>2988</v>
      </c>
      <c r="B1134" t="s">
        <v>3079</v>
      </c>
      <c r="C1134" t="s">
        <v>3061</v>
      </c>
      <c r="D1134">
        <v>201.08260855</v>
      </c>
    </row>
    <row r="1135" spans="1:4" x14ac:dyDescent="0.25">
      <c r="A1135" t="s">
        <v>2988</v>
      </c>
      <c r="B1135" t="s">
        <v>3079</v>
      </c>
      <c r="C1135" t="s">
        <v>3062</v>
      </c>
      <c r="D1135">
        <v>30.625</v>
      </c>
    </row>
    <row r="1136" spans="1:4" x14ac:dyDescent="0.25">
      <c r="A1136" t="s">
        <v>2988</v>
      </c>
      <c r="B1136" t="s">
        <v>3079</v>
      </c>
      <c r="C1136" t="s">
        <v>3063</v>
      </c>
      <c r="D1136">
        <v>51.986256059999995</v>
      </c>
    </row>
    <row r="1137" spans="1:4" x14ac:dyDescent="0.25">
      <c r="A1137" t="s">
        <v>2988</v>
      </c>
      <c r="B1137" t="s">
        <v>3079</v>
      </c>
      <c r="C1137" t="s">
        <v>3064</v>
      </c>
      <c r="D1137">
        <v>16.466999999999999</v>
      </c>
    </row>
    <row r="1138" spans="1:4" x14ac:dyDescent="0.25">
      <c r="A1138" t="s">
        <v>2988</v>
      </c>
      <c r="B1138" t="s">
        <v>3079</v>
      </c>
      <c r="C1138" t="s">
        <v>3065</v>
      </c>
      <c r="D1138">
        <v>3.0649999999999999</v>
      </c>
    </row>
    <row r="1139" spans="1:4" x14ac:dyDescent="0.25">
      <c r="A1139" t="s">
        <v>2988</v>
      </c>
      <c r="B1139" t="s">
        <v>3079</v>
      </c>
      <c r="C1139" t="s">
        <v>3066</v>
      </c>
      <c r="D1139">
        <v>13.885999999999999</v>
      </c>
    </row>
    <row r="1140" spans="1:4" x14ac:dyDescent="0.25">
      <c r="A1140" t="s">
        <v>2988</v>
      </c>
      <c r="B1140" t="s">
        <v>3080</v>
      </c>
      <c r="C1140" t="s">
        <v>3059</v>
      </c>
      <c r="D1140">
        <v>60.576671810000065</v>
      </c>
    </row>
    <row r="1141" spans="1:4" x14ac:dyDescent="0.25">
      <c r="A1141" t="s">
        <v>2988</v>
      </c>
      <c r="B1141" t="s">
        <v>3080</v>
      </c>
      <c r="C1141" t="s">
        <v>3068</v>
      </c>
      <c r="D1141">
        <v>0.32318032000000002</v>
      </c>
    </row>
    <row r="1142" spans="1:4" x14ac:dyDescent="0.25">
      <c r="A1142" t="s">
        <v>2988</v>
      </c>
      <c r="B1142" t="s">
        <v>3080</v>
      </c>
      <c r="C1142" t="s">
        <v>3060</v>
      </c>
      <c r="D1142">
        <v>59.280022299999963</v>
      </c>
    </row>
    <row r="1143" spans="1:4" x14ac:dyDescent="0.25">
      <c r="A1143" t="s">
        <v>2988</v>
      </c>
      <c r="B1143" t="s">
        <v>3080</v>
      </c>
      <c r="C1143" t="s">
        <v>3061</v>
      </c>
      <c r="D1143">
        <v>4.3907624399999996</v>
      </c>
    </row>
    <row r="1144" spans="1:4" x14ac:dyDescent="0.25">
      <c r="A1144" t="s">
        <v>2988</v>
      </c>
      <c r="B1144" t="s">
        <v>3080</v>
      </c>
      <c r="C1144" t="s">
        <v>3063</v>
      </c>
      <c r="D1144">
        <v>0.31647197999999999</v>
      </c>
    </row>
    <row r="1145" spans="1:4" x14ac:dyDescent="0.25">
      <c r="A1145" t="s">
        <v>2988</v>
      </c>
      <c r="B1145" t="s">
        <v>3080</v>
      </c>
      <c r="C1145" t="s">
        <v>3067</v>
      </c>
      <c r="D1145">
        <v>0.43657317000000001</v>
      </c>
    </row>
    <row r="1146" spans="1:4" x14ac:dyDescent="0.25">
      <c r="A1146" t="s">
        <v>2988</v>
      </c>
      <c r="B1146" t="s">
        <v>3081</v>
      </c>
      <c r="C1146" t="s">
        <v>3059</v>
      </c>
      <c r="D1146">
        <v>18.989002549999999</v>
      </c>
    </row>
    <row r="1147" spans="1:4" x14ac:dyDescent="0.25">
      <c r="A1147" t="s">
        <v>2988</v>
      </c>
      <c r="B1147" t="s">
        <v>3081</v>
      </c>
      <c r="C1147" t="s">
        <v>3060</v>
      </c>
      <c r="D1147">
        <v>1333.9321777599998</v>
      </c>
    </row>
    <row r="1148" spans="1:4" x14ac:dyDescent="0.25">
      <c r="A1148" t="s">
        <v>2988</v>
      </c>
      <c r="B1148" t="s">
        <v>3081</v>
      </c>
      <c r="C1148" t="s">
        <v>3061</v>
      </c>
      <c r="D1148">
        <v>1080.22150012</v>
      </c>
    </row>
    <row r="1149" spans="1:4" x14ac:dyDescent="0.25">
      <c r="A1149" t="s">
        <v>2988</v>
      </c>
      <c r="B1149" t="s">
        <v>3081</v>
      </c>
      <c r="C1149" t="s">
        <v>3063</v>
      </c>
      <c r="D1149">
        <v>649</v>
      </c>
    </row>
    <row r="1150" spans="1:4" x14ac:dyDescent="0.25">
      <c r="A1150" t="s">
        <v>2988</v>
      </c>
      <c r="B1150" t="s">
        <v>3082</v>
      </c>
      <c r="C1150" t="s">
        <v>3059</v>
      </c>
      <c r="D1150">
        <v>28.293299240000007</v>
      </c>
    </row>
    <row r="1151" spans="1:4" x14ac:dyDescent="0.25">
      <c r="A1151" t="s">
        <v>2988</v>
      </c>
      <c r="B1151" t="s">
        <v>3082</v>
      </c>
      <c r="C1151" t="s">
        <v>3068</v>
      </c>
      <c r="D1151">
        <v>16.344414130000001</v>
      </c>
    </row>
    <row r="1152" spans="1:4" x14ac:dyDescent="0.25">
      <c r="A1152" t="s">
        <v>2988</v>
      </c>
      <c r="B1152" t="s">
        <v>3082</v>
      </c>
      <c r="C1152" t="s">
        <v>3060</v>
      </c>
      <c r="D1152">
        <v>63.454625839999999</v>
      </c>
    </row>
    <row r="1153" spans="1:4" x14ac:dyDescent="0.25">
      <c r="A1153" t="s">
        <v>2988</v>
      </c>
      <c r="B1153" t="s">
        <v>3082</v>
      </c>
      <c r="C1153" t="s">
        <v>3061</v>
      </c>
      <c r="D1153">
        <v>6.2976354599999995</v>
      </c>
    </row>
    <row r="1154" spans="1:4" x14ac:dyDescent="0.25">
      <c r="A1154" t="s">
        <v>2988</v>
      </c>
      <c r="B1154" t="s">
        <v>3082</v>
      </c>
      <c r="C1154" t="s">
        <v>3062</v>
      </c>
      <c r="D1154">
        <v>0.67309149000000001</v>
      </c>
    </row>
    <row r="1155" spans="1:4" x14ac:dyDescent="0.25">
      <c r="A1155" t="s">
        <v>2988</v>
      </c>
      <c r="B1155" t="s">
        <v>3083</v>
      </c>
      <c r="C1155" t="s">
        <v>3059</v>
      </c>
      <c r="D1155">
        <v>4.2569514900000005</v>
      </c>
    </row>
    <row r="1156" spans="1:4" x14ac:dyDescent="0.25">
      <c r="A1156" t="s">
        <v>2988</v>
      </c>
      <c r="B1156" t="s">
        <v>3084</v>
      </c>
      <c r="C1156" t="s">
        <v>3059</v>
      </c>
      <c r="D1156">
        <v>986.64800351000133</v>
      </c>
    </row>
    <row r="1157" spans="1:4" x14ac:dyDescent="0.25">
      <c r="A1157" t="s">
        <v>2988</v>
      </c>
      <c r="B1157" t="s">
        <v>3084</v>
      </c>
      <c r="C1157" t="s">
        <v>3068</v>
      </c>
      <c r="D1157">
        <v>24.10868583000001</v>
      </c>
    </row>
    <row r="1158" spans="1:4" x14ac:dyDescent="0.25">
      <c r="A1158" t="s">
        <v>2988</v>
      </c>
      <c r="B1158" t="s">
        <v>3084</v>
      </c>
      <c r="C1158" t="s">
        <v>3060</v>
      </c>
      <c r="D1158">
        <v>1450.417493529997</v>
      </c>
    </row>
    <row r="1159" spans="1:4" x14ac:dyDescent="0.25">
      <c r="A1159" t="s">
        <v>2988</v>
      </c>
      <c r="B1159" t="s">
        <v>3084</v>
      </c>
      <c r="C1159" t="s">
        <v>3061</v>
      </c>
      <c r="D1159">
        <v>511.91043060000004</v>
      </c>
    </row>
    <row r="1160" spans="1:4" x14ac:dyDescent="0.25">
      <c r="A1160" t="s">
        <v>2988</v>
      </c>
      <c r="B1160" t="s">
        <v>3084</v>
      </c>
      <c r="C1160" t="s">
        <v>3062</v>
      </c>
      <c r="D1160">
        <v>56.457125539999964</v>
      </c>
    </row>
    <row r="1161" spans="1:4" x14ac:dyDescent="0.25">
      <c r="A1161" t="s">
        <v>2988</v>
      </c>
      <c r="B1161" t="s">
        <v>3084</v>
      </c>
      <c r="C1161" t="s">
        <v>3063</v>
      </c>
      <c r="D1161">
        <v>31.133345460000019</v>
      </c>
    </row>
    <row r="1162" spans="1:4" x14ac:dyDescent="0.25">
      <c r="A1162" t="s">
        <v>2988</v>
      </c>
      <c r="B1162" t="s">
        <v>3084</v>
      </c>
      <c r="C1162" t="s">
        <v>3064</v>
      </c>
      <c r="D1162">
        <v>7.828244520000001</v>
      </c>
    </row>
    <row r="1163" spans="1:4" x14ac:dyDescent="0.25">
      <c r="A1163" t="s">
        <v>2988</v>
      </c>
      <c r="B1163" t="s">
        <v>3084</v>
      </c>
      <c r="C1163" t="s">
        <v>3065</v>
      </c>
      <c r="D1163">
        <v>5.8616349899999989</v>
      </c>
    </row>
    <row r="1164" spans="1:4" x14ac:dyDescent="0.25">
      <c r="A1164" t="s">
        <v>2988</v>
      </c>
      <c r="B1164" t="s">
        <v>3084</v>
      </c>
      <c r="C1164" t="s">
        <v>3066</v>
      </c>
      <c r="D1164">
        <v>5.7017602699999994</v>
      </c>
    </row>
    <row r="1165" spans="1:4" x14ac:dyDescent="0.25">
      <c r="A1165" t="s">
        <v>2988</v>
      </c>
      <c r="B1165" t="s">
        <v>3084</v>
      </c>
      <c r="C1165" t="s">
        <v>3067</v>
      </c>
      <c r="D1165">
        <v>2.1980087199999998</v>
      </c>
    </row>
    <row r="1166" spans="1:4" x14ac:dyDescent="0.25">
      <c r="A1166" t="s">
        <v>2988</v>
      </c>
      <c r="B1166" t="s">
        <v>3085</v>
      </c>
      <c r="C1166" t="s">
        <v>3059</v>
      </c>
      <c r="D1166">
        <v>39.606621459999978</v>
      </c>
    </row>
    <row r="1167" spans="1:4" x14ac:dyDescent="0.25">
      <c r="A1167" t="s">
        <v>2988</v>
      </c>
      <c r="B1167" t="s">
        <v>3085</v>
      </c>
      <c r="C1167" t="s">
        <v>3068</v>
      </c>
      <c r="D1167">
        <v>0.35292495000000002</v>
      </c>
    </row>
    <row r="1168" spans="1:4" x14ac:dyDescent="0.25">
      <c r="A1168" t="s">
        <v>2988</v>
      </c>
      <c r="B1168" t="s">
        <v>3085</v>
      </c>
      <c r="C1168" t="s">
        <v>3060</v>
      </c>
      <c r="D1168">
        <v>64.348275400000048</v>
      </c>
    </row>
    <row r="1169" spans="1:4" x14ac:dyDescent="0.25">
      <c r="A1169" t="s">
        <v>2988</v>
      </c>
      <c r="B1169" t="s">
        <v>3085</v>
      </c>
      <c r="C1169" t="s">
        <v>3061</v>
      </c>
      <c r="D1169">
        <v>52.102717390000002</v>
      </c>
    </row>
    <row r="1170" spans="1:4" x14ac:dyDescent="0.25">
      <c r="A1170" t="s">
        <v>2988</v>
      </c>
      <c r="B1170" t="s">
        <v>3085</v>
      </c>
      <c r="C1170" t="s">
        <v>3062</v>
      </c>
      <c r="D1170">
        <v>3.3223415499999995</v>
      </c>
    </row>
    <row r="1171" spans="1:4" x14ac:dyDescent="0.25">
      <c r="A1171" t="s">
        <v>2988</v>
      </c>
      <c r="B1171" t="s">
        <v>3085</v>
      </c>
      <c r="C1171" t="s">
        <v>3063</v>
      </c>
      <c r="D1171">
        <v>4.1511779899999999</v>
      </c>
    </row>
    <row r="1172" spans="1:4" x14ac:dyDescent="0.25">
      <c r="A1172" t="s">
        <v>2988</v>
      </c>
      <c r="B1172" t="s">
        <v>3085</v>
      </c>
      <c r="C1172" t="s">
        <v>3064</v>
      </c>
      <c r="D1172">
        <v>0.63127750999999999</v>
      </c>
    </row>
    <row r="1173" spans="1:4" x14ac:dyDescent="0.25">
      <c r="A1173" t="s">
        <v>2988</v>
      </c>
      <c r="B1173" t="s">
        <v>3085</v>
      </c>
      <c r="C1173" t="s">
        <v>3065</v>
      </c>
      <c r="D1173">
        <v>1.600074</v>
      </c>
    </row>
    <row r="1174" spans="1:4" x14ac:dyDescent="0.25">
      <c r="A1174" t="s">
        <v>2988</v>
      </c>
      <c r="B1174" t="s">
        <v>3085</v>
      </c>
      <c r="C1174" t="s">
        <v>3067</v>
      </c>
      <c r="D1174">
        <v>2.2071397500000001</v>
      </c>
    </row>
    <row r="1175" spans="1:4" x14ac:dyDescent="0.25">
      <c r="A1175" t="s">
        <v>2988</v>
      </c>
      <c r="B1175" t="s">
        <v>3086</v>
      </c>
      <c r="C1175" t="s">
        <v>3059</v>
      </c>
      <c r="D1175">
        <v>42.283929540000003</v>
      </c>
    </row>
    <row r="1176" spans="1:4" x14ac:dyDescent="0.25">
      <c r="A1176" t="s">
        <v>2988</v>
      </c>
      <c r="B1176" t="s">
        <v>3086</v>
      </c>
      <c r="C1176" t="s">
        <v>3068</v>
      </c>
      <c r="D1176">
        <v>2.0875753500000003</v>
      </c>
    </row>
    <row r="1177" spans="1:4" x14ac:dyDescent="0.25">
      <c r="A1177" t="s">
        <v>2988</v>
      </c>
      <c r="B1177" t="s">
        <v>3086</v>
      </c>
      <c r="C1177" t="s">
        <v>3060</v>
      </c>
      <c r="D1177">
        <v>38.684294369999996</v>
      </c>
    </row>
    <row r="1178" spans="1:4" x14ac:dyDescent="0.25">
      <c r="A1178" t="s">
        <v>2988</v>
      </c>
      <c r="B1178" t="s">
        <v>3086</v>
      </c>
      <c r="C1178" t="s">
        <v>3061</v>
      </c>
      <c r="D1178">
        <v>0.32544123999999996</v>
      </c>
    </row>
    <row r="1179" spans="1:4" x14ac:dyDescent="0.25">
      <c r="A1179" t="s">
        <v>2988</v>
      </c>
      <c r="B1179" t="s">
        <v>3086</v>
      </c>
      <c r="C1179" t="s">
        <v>3066</v>
      </c>
      <c r="D1179">
        <v>2.3254993700000002</v>
      </c>
    </row>
    <row r="1180" spans="1:4" x14ac:dyDescent="0.25">
      <c r="A1180" t="s">
        <v>2988</v>
      </c>
      <c r="B1180" t="s">
        <v>3087</v>
      </c>
      <c r="C1180" t="s">
        <v>3059</v>
      </c>
      <c r="D1180">
        <v>68.227865940000001</v>
      </c>
    </row>
    <row r="1181" spans="1:4" x14ac:dyDescent="0.25">
      <c r="A1181" t="s">
        <v>2988</v>
      </c>
      <c r="B1181" t="s">
        <v>3087</v>
      </c>
      <c r="C1181" t="s">
        <v>3068</v>
      </c>
      <c r="D1181">
        <v>0.50431077999999996</v>
      </c>
    </row>
    <row r="1182" spans="1:4" x14ac:dyDescent="0.25">
      <c r="A1182" t="s">
        <v>2988</v>
      </c>
      <c r="B1182" t="s">
        <v>3087</v>
      </c>
      <c r="C1182" t="s">
        <v>3060</v>
      </c>
      <c r="D1182">
        <v>14.874524999999998</v>
      </c>
    </row>
    <row r="1183" spans="1:4" x14ac:dyDescent="0.25">
      <c r="A1183" t="s">
        <v>2988</v>
      </c>
      <c r="B1183" t="s">
        <v>3087</v>
      </c>
      <c r="C1183" t="s">
        <v>3061</v>
      </c>
      <c r="D1183">
        <v>12.317530390000003</v>
      </c>
    </row>
    <row r="1184" spans="1:4" x14ac:dyDescent="0.25">
      <c r="A1184" t="s">
        <v>2988</v>
      </c>
      <c r="B1184" t="s">
        <v>3087</v>
      </c>
      <c r="C1184" t="s">
        <v>3062</v>
      </c>
      <c r="D1184">
        <v>5.3000529699999985</v>
      </c>
    </row>
    <row r="1185" spans="1:4" x14ac:dyDescent="0.25">
      <c r="A1185" t="s">
        <v>2988</v>
      </c>
      <c r="B1185" t="s">
        <v>3087</v>
      </c>
      <c r="C1185" t="s">
        <v>3063</v>
      </c>
      <c r="D1185">
        <v>1.1714880300000001</v>
      </c>
    </row>
    <row r="1186" spans="1:4" x14ac:dyDescent="0.25">
      <c r="A1186" t="s">
        <v>2988</v>
      </c>
      <c r="B1186" t="s">
        <v>3087</v>
      </c>
      <c r="C1186" t="s">
        <v>3064</v>
      </c>
      <c r="D1186">
        <v>0.83273235000000001</v>
      </c>
    </row>
    <row r="1187" spans="1:4" x14ac:dyDescent="0.25">
      <c r="A1187" t="s">
        <v>2988</v>
      </c>
      <c r="B1187" t="s">
        <v>3087</v>
      </c>
      <c r="C1187" t="s">
        <v>3065</v>
      </c>
      <c r="D1187">
        <v>0.29659503999999998</v>
      </c>
    </row>
    <row r="1188" spans="1:4" x14ac:dyDescent="0.25">
      <c r="A1188" t="s">
        <v>2988</v>
      </c>
      <c r="B1188" t="s">
        <v>3087</v>
      </c>
      <c r="C1188" t="s">
        <v>3067</v>
      </c>
      <c r="D1188">
        <v>0.82834374999999993</v>
      </c>
    </row>
    <row r="1189" spans="1:4" x14ac:dyDescent="0.25">
      <c r="A1189" t="s">
        <v>2989</v>
      </c>
      <c r="B1189" t="s">
        <v>3078</v>
      </c>
      <c r="C1189" t="s">
        <v>3059</v>
      </c>
      <c r="D1189">
        <v>1577.116097449999</v>
      </c>
    </row>
    <row r="1190" spans="1:4" x14ac:dyDescent="0.25">
      <c r="A1190" t="s">
        <v>2989</v>
      </c>
      <c r="B1190" t="s">
        <v>3078</v>
      </c>
      <c r="C1190" t="s">
        <v>3060</v>
      </c>
      <c r="D1190">
        <v>2094.8019633800009</v>
      </c>
    </row>
    <row r="1191" spans="1:4" x14ac:dyDescent="0.25">
      <c r="A1191" t="s">
        <v>2989</v>
      </c>
      <c r="B1191" t="s">
        <v>3078</v>
      </c>
      <c r="C1191" t="s">
        <v>3061</v>
      </c>
      <c r="D1191">
        <v>1149.6280947599994</v>
      </c>
    </row>
    <row r="1192" spans="1:4" x14ac:dyDescent="0.25">
      <c r="A1192" t="s">
        <v>2989</v>
      </c>
      <c r="B1192" t="s">
        <v>3078</v>
      </c>
      <c r="C1192" t="s">
        <v>3062</v>
      </c>
      <c r="D1192">
        <v>104.29234488000002</v>
      </c>
    </row>
    <row r="1193" spans="1:4" x14ac:dyDescent="0.25">
      <c r="A1193" t="s">
        <v>2989</v>
      </c>
      <c r="B1193" t="s">
        <v>3078</v>
      </c>
      <c r="C1193" t="s">
        <v>3063</v>
      </c>
      <c r="D1193">
        <v>17.476814130000001</v>
      </c>
    </row>
    <row r="1194" spans="1:4" x14ac:dyDescent="0.25">
      <c r="A1194" t="s">
        <v>2989</v>
      </c>
      <c r="B1194" t="s">
        <v>3078</v>
      </c>
      <c r="C1194" t="s">
        <v>3065</v>
      </c>
      <c r="D1194">
        <v>6.0205439199999997</v>
      </c>
    </row>
    <row r="1195" spans="1:4" x14ac:dyDescent="0.25">
      <c r="A1195" t="s">
        <v>2989</v>
      </c>
      <c r="B1195" t="s">
        <v>3078</v>
      </c>
      <c r="C1195" t="s">
        <v>3066</v>
      </c>
      <c r="D1195">
        <v>6.1210000000000004</v>
      </c>
    </row>
    <row r="1196" spans="1:4" x14ac:dyDescent="0.25">
      <c r="A1196" t="s">
        <v>2989</v>
      </c>
      <c r="B1196" t="s">
        <v>3079</v>
      </c>
      <c r="C1196" t="s">
        <v>3059</v>
      </c>
      <c r="D1196">
        <v>6778.7931305100174</v>
      </c>
    </row>
    <row r="1197" spans="1:4" x14ac:dyDescent="0.25">
      <c r="A1197" t="s">
        <v>2989</v>
      </c>
      <c r="B1197" t="s">
        <v>3079</v>
      </c>
      <c r="C1197" t="s">
        <v>3068</v>
      </c>
      <c r="D1197">
        <v>15.186999999999999</v>
      </c>
    </row>
    <row r="1198" spans="1:4" x14ac:dyDescent="0.25">
      <c r="A1198" t="s">
        <v>2989</v>
      </c>
      <c r="B1198" t="s">
        <v>3079</v>
      </c>
      <c r="C1198" t="s">
        <v>3060</v>
      </c>
      <c r="D1198">
        <v>7051.2938285800119</v>
      </c>
    </row>
    <row r="1199" spans="1:4" x14ac:dyDescent="0.25">
      <c r="A1199" t="s">
        <v>2989</v>
      </c>
      <c r="B1199" t="s">
        <v>3079</v>
      </c>
      <c r="C1199" t="s">
        <v>3061</v>
      </c>
      <c r="D1199">
        <v>4512.4801026799996</v>
      </c>
    </row>
    <row r="1200" spans="1:4" x14ac:dyDescent="0.25">
      <c r="A1200" t="s">
        <v>2989</v>
      </c>
      <c r="B1200" t="s">
        <v>3079</v>
      </c>
      <c r="C1200" t="s">
        <v>3062</v>
      </c>
      <c r="D1200">
        <v>1531.3584672599989</v>
      </c>
    </row>
    <row r="1201" spans="1:4" x14ac:dyDescent="0.25">
      <c r="A1201" t="s">
        <v>2989</v>
      </c>
      <c r="B1201" t="s">
        <v>3079</v>
      </c>
      <c r="C1201" t="s">
        <v>3063</v>
      </c>
      <c r="D1201">
        <v>544.37402740000005</v>
      </c>
    </row>
    <row r="1202" spans="1:4" x14ac:dyDescent="0.25">
      <c r="A1202" t="s">
        <v>2989</v>
      </c>
      <c r="B1202" t="s">
        <v>3079</v>
      </c>
      <c r="C1202" t="s">
        <v>3064</v>
      </c>
      <c r="D1202">
        <v>91.932073299999999</v>
      </c>
    </row>
    <row r="1203" spans="1:4" x14ac:dyDescent="0.25">
      <c r="A1203" t="s">
        <v>2989</v>
      </c>
      <c r="B1203" t="s">
        <v>3079</v>
      </c>
      <c r="C1203" t="s">
        <v>3065</v>
      </c>
      <c r="D1203">
        <v>35.655130470000003</v>
      </c>
    </row>
    <row r="1204" spans="1:4" x14ac:dyDescent="0.25">
      <c r="A1204" t="s">
        <v>2989</v>
      </c>
      <c r="B1204" t="s">
        <v>3079</v>
      </c>
      <c r="C1204" t="s">
        <v>3066</v>
      </c>
      <c r="D1204">
        <v>25.000999999999998</v>
      </c>
    </row>
    <row r="1205" spans="1:4" x14ac:dyDescent="0.25">
      <c r="A1205" t="s">
        <v>2989</v>
      </c>
      <c r="B1205" t="s">
        <v>3079</v>
      </c>
      <c r="C1205" t="s">
        <v>3067</v>
      </c>
      <c r="D1205">
        <v>20.487000000000002</v>
      </c>
    </row>
    <row r="1206" spans="1:4" x14ac:dyDescent="0.25">
      <c r="A1206" t="s">
        <v>2989</v>
      </c>
      <c r="B1206" t="s">
        <v>3080</v>
      </c>
      <c r="C1206" t="s">
        <v>3059</v>
      </c>
      <c r="D1206">
        <v>901.76218239999878</v>
      </c>
    </row>
    <row r="1207" spans="1:4" x14ac:dyDescent="0.25">
      <c r="A1207" t="s">
        <v>2989</v>
      </c>
      <c r="B1207" t="s">
        <v>3080</v>
      </c>
      <c r="C1207" t="s">
        <v>3068</v>
      </c>
      <c r="D1207">
        <v>6.497349690000001</v>
      </c>
    </row>
    <row r="1208" spans="1:4" x14ac:dyDescent="0.25">
      <c r="A1208" t="s">
        <v>2989</v>
      </c>
      <c r="B1208" t="s">
        <v>3080</v>
      </c>
      <c r="C1208" t="s">
        <v>3060</v>
      </c>
      <c r="D1208">
        <v>5790.2747848200324</v>
      </c>
    </row>
    <row r="1209" spans="1:4" x14ac:dyDescent="0.25">
      <c r="A1209" t="s">
        <v>2989</v>
      </c>
      <c r="B1209" t="s">
        <v>3080</v>
      </c>
      <c r="C1209" t="s">
        <v>3061</v>
      </c>
      <c r="D1209">
        <v>7691.6755181200224</v>
      </c>
    </row>
    <row r="1210" spans="1:4" x14ac:dyDescent="0.25">
      <c r="A1210" t="s">
        <v>2989</v>
      </c>
      <c r="B1210" t="s">
        <v>3080</v>
      </c>
      <c r="C1210" t="s">
        <v>3062</v>
      </c>
      <c r="D1210">
        <v>3987.1857346100014</v>
      </c>
    </row>
    <row r="1211" spans="1:4" x14ac:dyDescent="0.25">
      <c r="A1211" t="s">
        <v>2989</v>
      </c>
      <c r="B1211" t="s">
        <v>3080</v>
      </c>
      <c r="C1211" t="s">
        <v>3063</v>
      </c>
      <c r="D1211">
        <v>3055.098242080001</v>
      </c>
    </row>
    <row r="1212" spans="1:4" x14ac:dyDescent="0.25">
      <c r="A1212" t="s">
        <v>2989</v>
      </c>
      <c r="B1212" t="s">
        <v>3080</v>
      </c>
      <c r="C1212" t="s">
        <v>3064</v>
      </c>
      <c r="D1212">
        <v>30.419510420000002</v>
      </c>
    </row>
    <row r="1213" spans="1:4" x14ac:dyDescent="0.25">
      <c r="A1213" t="s">
        <v>2989</v>
      </c>
      <c r="B1213" t="s">
        <v>3080</v>
      </c>
      <c r="C1213" t="s">
        <v>3065</v>
      </c>
      <c r="D1213">
        <v>7.4841623300000011</v>
      </c>
    </row>
    <row r="1214" spans="1:4" x14ac:dyDescent="0.25">
      <c r="A1214" t="s">
        <v>2989</v>
      </c>
      <c r="B1214" t="s">
        <v>3080</v>
      </c>
      <c r="C1214" t="s">
        <v>3066</v>
      </c>
      <c r="D1214">
        <v>7.3154550399999998</v>
      </c>
    </row>
    <row r="1215" spans="1:4" x14ac:dyDescent="0.25">
      <c r="A1215" t="s">
        <v>2989</v>
      </c>
      <c r="B1215" t="s">
        <v>3080</v>
      </c>
      <c r="C1215" t="s">
        <v>3067</v>
      </c>
      <c r="D1215">
        <v>0.59275889000000004</v>
      </c>
    </row>
    <row r="1216" spans="1:4" x14ac:dyDescent="0.25">
      <c r="A1216" t="s">
        <v>2989</v>
      </c>
      <c r="B1216" t="s">
        <v>3081</v>
      </c>
      <c r="C1216" t="s">
        <v>3059</v>
      </c>
      <c r="D1216">
        <v>296.23195812000017</v>
      </c>
    </row>
    <row r="1217" spans="1:4" x14ac:dyDescent="0.25">
      <c r="A1217" t="s">
        <v>2989</v>
      </c>
      <c r="B1217" t="s">
        <v>3081</v>
      </c>
      <c r="C1217" t="s">
        <v>3068</v>
      </c>
      <c r="D1217">
        <v>138.90067554000001</v>
      </c>
    </row>
    <row r="1218" spans="1:4" x14ac:dyDescent="0.25">
      <c r="A1218" t="s">
        <v>2989</v>
      </c>
      <c r="B1218" t="s">
        <v>3081</v>
      </c>
      <c r="C1218" t="s">
        <v>3060</v>
      </c>
      <c r="D1218">
        <v>945.46317777000024</v>
      </c>
    </row>
    <row r="1219" spans="1:4" x14ac:dyDescent="0.25">
      <c r="A1219" t="s">
        <v>2989</v>
      </c>
      <c r="B1219" t="s">
        <v>3081</v>
      </c>
      <c r="C1219" t="s">
        <v>3061</v>
      </c>
      <c r="D1219">
        <v>1614.5546925399999</v>
      </c>
    </row>
    <row r="1220" spans="1:4" x14ac:dyDescent="0.25">
      <c r="A1220" t="s">
        <v>2989</v>
      </c>
      <c r="B1220" t="s">
        <v>3081</v>
      </c>
      <c r="C1220" t="s">
        <v>3062</v>
      </c>
      <c r="D1220">
        <v>119.97325271000003</v>
      </c>
    </row>
    <row r="1221" spans="1:4" x14ac:dyDescent="0.25">
      <c r="A1221" t="s">
        <v>2989</v>
      </c>
      <c r="B1221" t="s">
        <v>3081</v>
      </c>
      <c r="C1221" t="s">
        <v>3063</v>
      </c>
      <c r="D1221">
        <v>3.95876596</v>
      </c>
    </row>
    <row r="1222" spans="1:4" x14ac:dyDescent="0.25">
      <c r="A1222" t="s">
        <v>2989</v>
      </c>
      <c r="B1222" t="s">
        <v>3081</v>
      </c>
      <c r="C1222" t="s">
        <v>3064</v>
      </c>
      <c r="D1222">
        <v>2.17877798</v>
      </c>
    </row>
    <row r="1223" spans="1:4" x14ac:dyDescent="0.25">
      <c r="A1223" t="s">
        <v>2989</v>
      </c>
      <c r="B1223" t="s">
        <v>3081</v>
      </c>
      <c r="C1223" t="s">
        <v>3067</v>
      </c>
      <c r="D1223">
        <v>1.0998720500000001</v>
      </c>
    </row>
    <row r="1224" spans="1:4" x14ac:dyDescent="0.25">
      <c r="A1224" t="s">
        <v>2989</v>
      </c>
      <c r="B1224" t="s">
        <v>3082</v>
      </c>
      <c r="C1224" t="s">
        <v>3059</v>
      </c>
      <c r="D1224">
        <v>3021.645760920002</v>
      </c>
    </row>
    <row r="1225" spans="1:4" x14ac:dyDescent="0.25">
      <c r="A1225" t="s">
        <v>2989</v>
      </c>
      <c r="B1225" t="s">
        <v>3082</v>
      </c>
      <c r="C1225" t="s">
        <v>3068</v>
      </c>
      <c r="D1225">
        <v>67.594339869999999</v>
      </c>
    </row>
    <row r="1226" spans="1:4" x14ac:dyDescent="0.25">
      <c r="A1226" t="s">
        <v>2989</v>
      </c>
      <c r="B1226" t="s">
        <v>3082</v>
      </c>
      <c r="C1226" t="s">
        <v>3060</v>
      </c>
      <c r="D1226">
        <v>7542.9829460599976</v>
      </c>
    </row>
    <row r="1227" spans="1:4" x14ac:dyDescent="0.25">
      <c r="A1227" t="s">
        <v>2989</v>
      </c>
      <c r="B1227" t="s">
        <v>3082</v>
      </c>
      <c r="C1227" t="s">
        <v>3061</v>
      </c>
      <c r="D1227">
        <v>9710.4887300899936</v>
      </c>
    </row>
    <row r="1228" spans="1:4" x14ac:dyDescent="0.25">
      <c r="A1228" t="s">
        <v>2989</v>
      </c>
      <c r="B1228" t="s">
        <v>3082</v>
      </c>
      <c r="C1228" t="s">
        <v>3062</v>
      </c>
      <c r="D1228">
        <v>230.27929124999986</v>
      </c>
    </row>
    <row r="1229" spans="1:4" x14ac:dyDescent="0.25">
      <c r="A1229" t="s">
        <v>2989</v>
      </c>
      <c r="B1229" t="s">
        <v>3082</v>
      </c>
      <c r="C1229" t="s">
        <v>3063</v>
      </c>
      <c r="D1229">
        <v>42.293900710000003</v>
      </c>
    </row>
    <row r="1230" spans="1:4" x14ac:dyDescent="0.25">
      <c r="A1230" t="s">
        <v>2989</v>
      </c>
      <c r="B1230" t="s">
        <v>3082</v>
      </c>
      <c r="C1230" t="s">
        <v>3064</v>
      </c>
      <c r="D1230">
        <v>14.860352189999999</v>
      </c>
    </row>
    <row r="1231" spans="1:4" x14ac:dyDescent="0.25">
      <c r="A1231" t="s">
        <v>2989</v>
      </c>
      <c r="B1231" t="s">
        <v>3082</v>
      </c>
      <c r="C1231" t="s">
        <v>3066</v>
      </c>
      <c r="D1231">
        <v>7.5748079100000005</v>
      </c>
    </row>
    <row r="1232" spans="1:4" x14ac:dyDescent="0.25">
      <c r="A1232" t="s">
        <v>2989</v>
      </c>
      <c r="B1232" t="s">
        <v>3082</v>
      </c>
      <c r="C1232" t="s">
        <v>3067</v>
      </c>
      <c r="D1232">
        <v>3.7758723700000001</v>
      </c>
    </row>
    <row r="1233" spans="1:4" x14ac:dyDescent="0.25">
      <c r="A1233" t="s">
        <v>2989</v>
      </c>
      <c r="B1233" t="s">
        <v>3083</v>
      </c>
      <c r="C1233" t="s">
        <v>3059</v>
      </c>
      <c r="D1233">
        <v>1006.3121889900004</v>
      </c>
    </row>
    <row r="1234" spans="1:4" x14ac:dyDescent="0.25">
      <c r="A1234" t="s">
        <v>2989</v>
      </c>
      <c r="B1234" t="s">
        <v>3083</v>
      </c>
      <c r="C1234" t="s">
        <v>3068</v>
      </c>
      <c r="D1234">
        <v>814.70823432999987</v>
      </c>
    </row>
    <row r="1235" spans="1:4" x14ac:dyDescent="0.25">
      <c r="A1235" t="s">
        <v>2989</v>
      </c>
      <c r="B1235" t="s">
        <v>3083</v>
      </c>
      <c r="C1235" t="s">
        <v>3060</v>
      </c>
      <c r="D1235">
        <v>794.02411656999948</v>
      </c>
    </row>
    <row r="1236" spans="1:4" x14ac:dyDescent="0.25">
      <c r="A1236" t="s">
        <v>2989</v>
      </c>
      <c r="B1236" t="s">
        <v>3083</v>
      </c>
      <c r="C1236" t="s">
        <v>3061</v>
      </c>
      <c r="D1236">
        <v>2519.4257658100005</v>
      </c>
    </row>
    <row r="1237" spans="1:4" x14ac:dyDescent="0.25">
      <c r="A1237" t="s">
        <v>2989</v>
      </c>
      <c r="B1237" t="s">
        <v>3083</v>
      </c>
      <c r="C1237" t="s">
        <v>3062</v>
      </c>
      <c r="D1237">
        <v>723.69850238000004</v>
      </c>
    </row>
    <row r="1238" spans="1:4" x14ac:dyDescent="0.25">
      <c r="A1238" t="s">
        <v>2989</v>
      </c>
      <c r="B1238" t="s">
        <v>3083</v>
      </c>
      <c r="C1238" t="s">
        <v>3064</v>
      </c>
      <c r="D1238">
        <v>2.19467912</v>
      </c>
    </row>
    <row r="1239" spans="1:4" x14ac:dyDescent="0.25">
      <c r="A1239" t="s">
        <v>2989</v>
      </c>
      <c r="B1239" t="s">
        <v>3083</v>
      </c>
      <c r="C1239" t="s">
        <v>3066</v>
      </c>
      <c r="D1239">
        <v>290.96192712999999</v>
      </c>
    </row>
    <row r="1240" spans="1:4" x14ac:dyDescent="0.25">
      <c r="A1240" t="s">
        <v>2989</v>
      </c>
      <c r="B1240" t="s">
        <v>3084</v>
      </c>
      <c r="C1240" t="s">
        <v>3059</v>
      </c>
      <c r="D1240">
        <v>10559.116211920016</v>
      </c>
    </row>
    <row r="1241" spans="1:4" x14ac:dyDescent="0.25">
      <c r="A1241" t="s">
        <v>2989</v>
      </c>
      <c r="B1241" t="s">
        <v>3084</v>
      </c>
      <c r="C1241" t="s">
        <v>3068</v>
      </c>
      <c r="D1241">
        <v>525.83227477000014</v>
      </c>
    </row>
    <row r="1242" spans="1:4" x14ac:dyDescent="0.25">
      <c r="A1242" t="s">
        <v>2989</v>
      </c>
      <c r="B1242" t="s">
        <v>3084</v>
      </c>
      <c r="C1242" t="s">
        <v>3060</v>
      </c>
      <c r="D1242">
        <v>62802.016584659999</v>
      </c>
    </row>
    <row r="1243" spans="1:4" x14ac:dyDescent="0.25">
      <c r="A1243" t="s">
        <v>2989</v>
      </c>
      <c r="B1243" t="s">
        <v>3084</v>
      </c>
      <c r="C1243" t="s">
        <v>3061</v>
      </c>
      <c r="D1243">
        <v>141797.80946855753</v>
      </c>
    </row>
    <row r="1244" spans="1:4" x14ac:dyDescent="0.25">
      <c r="A1244" t="s">
        <v>2989</v>
      </c>
      <c r="B1244" t="s">
        <v>3084</v>
      </c>
      <c r="C1244" t="s">
        <v>3062</v>
      </c>
      <c r="D1244">
        <v>78673.417738930453</v>
      </c>
    </row>
    <row r="1245" spans="1:4" x14ac:dyDescent="0.25">
      <c r="A1245" t="s">
        <v>2989</v>
      </c>
      <c r="B1245" t="s">
        <v>3084</v>
      </c>
      <c r="C1245" t="s">
        <v>3063</v>
      </c>
      <c r="D1245">
        <v>87443.691689499188</v>
      </c>
    </row>
    <row r="1246" spans="1:4" x14ac:dyDescent="0.25">
      <c r="A1246" t="s">
        <v>2989</v>
      </c>
      <c r="B1246" t="s">
        <v>3084</v>
      </c>
      <c r="C1246" t="s">
        <v>3064</v>
      </c>
      <c r="D1246">
        <v>32109.443369219996</v>
      </c>
    </row>
    <row r="1247" spans="1:4" x14ac:dyDescent="0.25">
      <c r="A1247" t="s">
        <v>2989</v>
      </c>
      <c r="B1247" t="s">
        <v>3084</v>
      </c>
      <c r="C1247" t="s">
        <v>3065</v>
      </c>
      <c r="D1247">
        <v>2375.7537926400037</v>
      </c>
    </row>
    <row r="1248" spans="1:4" x14ac:dyDescent="0.25">
      <c r="A1248" t="s">
        <v>2989</v>
      </c>
      <c r="B1248" t="s">
        <v>3084</v>
      </c>
      <c r="C1248" t="s">
        <v>3066</v>
      </c>
      <c r="D1248">
        <v>692.4291007099996</v>
      </c>
    </row>
    <row r="1249" spans="1:4" x14ac:dyDescent="0.25">
      <c r="A1249" t="s">
        <v>2989</v>
      </c>
      <c r="B1249" t="s">
        <v>3084</v>
      </c>
      <c r="C1249" t="s">
        <v>3067</v>
      </c>
      <c r="D1249">
        <v>247.88225494000005</v>
      </c>
    </row>
    <row r="1250" spans="1:4" x14ac:dyDescent="0.25">
      <c r="A1250" t="s">
        <v>2989</v>
      </c>
      <c r="B1250" t="s">
        <v>3085</v>
      </c>
      <c r="C1250" t="s">
        <v>3059</v>
      </c>
      <c r="D1250">
        <v>2429.5808772599999</v>
      </c>
    </row>
    <row r="1251" spans="1:4" x14ac:dyDescent="0.25">
      <c r="A1251" t="s">
        <v>2989</v>
      </c>
      <c r="B1251" t="s">
        <v>3085</v>
      </c>
      <c r="C1251" t="s">
        <v>3068</v>
      </c>
      <c r="D1251">
        <v>83.211385860000007</v>
      </c>
    </row>
    <row r="1252" spans="1:4" x14ac:dyDescent="0.25">
      <c r="A1252" t="s">
        <v>2989</v>
      </c>
      <c r="B1252" t="s">
        <v>3085</v>
      </c>
      <c r="C1252" t="s">
        <v>3060</v>
      </c>
      <c r="D1252">
        <v>7370.6027405299992</v>
      </c>
    </row>
    <row r="1253" spans="1:4" x14ac:dyDescent="0.25">
      <c r="A1253" t="s">
        <v>2989</v>
      </c>
      <c r="B1253" t="s">
        <v>3085</v>
      </c>
      <c r="C1253" t="s">
        <v>3061</v>
      </c>
      <c r="D1253">
        <v>9878.0999764499757</v>
      </c>
    </row>
    <row r="1254" spans="1:4" x14ac:dyDescent="0.25">
      <c r="A1254" t="s">
        <v>2989</v>
      </c>
      <c r="B1254" t="s">
        <v>3085</v>
      </c>
      <c r="C1254" t="s">
        <v>3062</v>
      </c>
      <c r="D1254">
        <v>4885.2854044100013</v>
      </c>
    </row>
    <row r="1255" spans="1:4" x14ac:dyDescent="0.25">
      <c r="A1255" t="s">
        <v>2989</v>
      </c>
      <c r="B1255" t="s">
        <v>3085</v>
      </c>
      <c r="C1255" t="s">
        <v>3063</v>
      </c>
      <c r="D1255">
        <v>1312.7570052799997</v>
      </c>
    </row>
    <row r="1256" spans="1:4" x14ac:dyDescent="0.25">
      <c r="A1256" t="s">
        <v>2989</v>
      </c>
      <c r="B1256" t="s">
        <v>3085</v>
      </c>
      <c r="C1256" t="s">
        <v>3064</v>
      </c>
      <c r="D1256">
        <v>196.51112904999999</v>
      </c>
    </row>
    <row r="1257" spans="1:4" x14ac:dyDescent="0.25">
      <c r="A1257" t="s">
        <v>2989</v>
      </c>
      <c r="B1257" t="s">
        <v>3085</v>
      </c>
      <c r="C1257" t="s">
        <v>3065</v>
      </c>
      <c r="D1257">
        <v>50.94878365000001</v>
      </c>
    </row>
    <row r="1258" spans="1:4" x14ac:dyDescent="0.25">
      <c r="A1258" t="s">
        <v>2989</v>
      </c>
      <c r="B1258" t="s">
        <v>3085</v>
      </c>
      <c r="C1258" t="s">
        <v>3066</v>
      </c>
      <c r="D1258">
        <v>37.4786316</v>
      </c>
    </row>
    <row r="1259" spans="1:4" x14ac:dyDescent="0.25">
      <c r="A1259" t="s">
        <v>2989</v>
      </c>
      <c r="B1259" t="s">
        <v>3085</v>
      </c>
      <c r="C1259" t="s">
        <v>3067</v>
      </c>
      <c r="D1259">
        <v>27.330702630000005</v>
      </c>
    </row>
    <row r="1260" spans="1:4" x14ac:dyDescent="0.25">
      <c r="A1260" t="s">
        <v>2989</v>
      </c>
      <c r="B1260" t="s">
        <v>3086</v>
      </c>
      <c r="C1260" t="s">
        <v>3059</v>
      </c>
      <c r="D1260">
        <v>931.52644105999957</v>
      </c>
    </row>
    <row r="1261" spans="1:4" x14ac:dyDescent="0.25">
      <c r="A1261" t="s">
        <v>2989</v>
      </c>
      <c r="B1261" t="s">
        <v>3086</v>
      </c>
      <c r="C1261" t="s">
        <v>3068</v>
      </c>
      <c r="D1261">
        <v>1.9111777999999999</v>
      </c>
    </row>
    <row r="1262" spans="1:4" x14ac:dyDescent="0.25">
      <c r="A1262" t="s">
        <v>2989</v>
      </c>
      <c r="B1262" t="s">
        <v>3086</v>
      </c>
      <c r="C1262" t="s">
        <v>3060</v>
      </c>
      <c r="D1262">
        <v>2457.2880365700016</v>
      </c>
    </row>
    <row r="1263" spans="1:4" x14ac:dyDescent="0.25">
      <c r="A1263" t="s">
        <v>2989</v>
      </c>
      <c r="B1263" t="s">
        <v>3086</v>
      </c>
      <c r="C1263" t="s">
        <v>3061</v>
      </c>
      <c r="D1263">
        <v>1494.4192555300001</v>
      </c>
    </row>
    <row r="1264" spans="1:4" x14ac:dyDescent="0.25">
      <c r="A1264" t="s">
        <v>2989</v>
      </c>
      <c r="B1264" t="s">
        <v>3086</v>
      </c>
      <c r="C1264" t="s">
        <v>3062</v>
      </c>
      <c r="D1264">
        <v>23.759763280000001</v>
      </c>
    </row>
    <row r="1265" spans="1:4" x14ac:dyDescent="0.25">
      <c r="A1265" t="s">
        <v>2989</v>
      </c>
      <c r="B1265" t="s">
        <v>3086</v>
      </c>
      <c r="C1265" t="s">
        <v>3063</v>
      </c>
      <c r="D1265">
        <v>19.978260230000004</v>
      </c>
    </row>
    <row r="1266" spans="1:4" x14ac:dyDescent="0.25">
      <c r="A1266" t="s">
        <v>2989</v>
      </c>
      <c r="B1266" t="s">
        <v>3086</v>
      </c>
      <c r="C1266" t="s">
        <v>3064</v>
      </c>
      <c r="D1266">
        <v>1.1340661700000001</v>
      </c>
    </row>
    <row r="1267" spans="1:4" x14ac:dyDescent="0.25">
      <c r="A1267" t="s">
        <v>2989</v>
      </c>
      <c r="B1267" t="s">
        <v>3086</v>
      </c>
      <c r="C1267" t="s">
        <v>3065</v>
      </c>
      <c r="D1267">
        <v>8.2352490200000013</v>
      </c>
    </row>
    <row r="1268" spans="1:4" x14ac:dyDescent="0.25">
      <c r="A1268" t="s">
        <v>2989</v>
      </c>
      <c r="B1268" t="s">
        <v>3086</v>
      </c>
      <c r="C1268" t="s">
        <v>3066</v>
      </c>
      <c r="D1268">
        <v>7.04531201</v>
      </c>
    </row>
    <row r="1269" spans="1:4" x14ac:dyDescent="0.25">
      <c r="A1269" t="s">
        <v>2989</v>
      </c>
      <c r="B1269" t="s">
        <v>3086</v>
      </c>
      <c r="C1269" t="s">
        <v>3067</v>
      </c>
      <c r="D1269">
        <v>48.108307630000006</v>
      </c>
    </row>
    <row r="1270" spans="1:4" x14ac:dyDescent="0.25">
      <c r="A1270" t="s">
        <v>2989</v>
      </c>
      <c r="B1270" t="s">
        <v>3087</v>
      </c>
      <c r="C1270" t="s">
        <v>3059</v>
      </c>
      <c r="D1270">
        <v>7298.7930237800165</v>
      </c>
    </row>
    <row r="1271" spans="1:4" x14ac:dyDescent="0.25">
      <c r="A1271" t="s">
        <v>2989</v>
      </c>
      <c r="B1271" t="s">
        <v>3087</v>
      </c>
      <c r="C1271" t="s">
        <v>3068</v>
      </c>
      <c r="D1271">
        <v>2445.3659977000007</v>
      </c>
    </row>
    <row r="1272" spans="1:4" x14ac:dyDescent="0.25">
      <c r="A1272" t="s">
        <v>2989</v>
      </c>
      <c r="B1272" t="s">
        <v>3087</v>
      </c>
      <c r="C1272" t="s">
        <v>3060</v>
      </c>
      <c r="D1272">
        <v>6685.2038949600055</v>
      </c>
    </row>
    <row r="1273" spans="1:4" x14ac:dyDescent="0.25">
      <c r="A1273" t="s">
        <v>2989</v>
      </c>
      <c r="B1273" t="s">
        <v>3087</v>
      </c>
      <c r="C1273" t="s">
        <v>3061</v>
      </c>
      <c r="D1273">
        <v>3642.6120163899977</v>
      </c>
    </row>
    <row r="1274" spans="1:4" x14ac:dyDescent="0.25">
      <c r="A1274" t="s">
        <v>2989</v>
      </c>
      <c r="B1274" t="s">
        <v>3087</v>
      </c>
      <c r="C1274" t="s">
        <v>3062</v>
      </c>
      <c r="D1274">
        <v>852.10122718000014</v>
      </c>
    </row>
    <row r="1275" spans="1:4" x14ac:dyDescent="0.25">
      <c r="A1275" t="s">
        <v>2989</v>
      </c>
      <c r="B1275" t="s">
        <v>3087</v>
      </c>
      <c r="C1275" t="s">
        <v>3063</v>
      </c>
      <c r="D1275">
        <v>974.44768882000017</v>
      </c>
    </row>
    <row r="1276" spans="1:4" x14ac:dyDescent="0.25">
      <c r="A1276" t="s">
        <v>2989</v>
      </c>
      <c r="B1276" t="s">
        <v>3087</v>
      </c>
      <c r="C1276" t="s">
        <v>3064</v>
      </c>
      <c r="D1276">
        <v>83.137538319999976</v>
      </c>
    </row>
    <row r="1277" spans="1:4" x14ac:dyDescent="0.25">
      <c r="A1277" t="s">
        <v>2989</v>
      </c>
      <c r="B1277" t="s">
        <v>3087</v>
      </c>
      <c r="C1277" t="s">
        <v>3065</v>
      </c>
      <c r="D1277">
        <v>8.5254514300000004</v>
      </c>
    </row>
    <row r="1278" spans="1:4" x14ac:dyDescent="0.25">
      <c r="A1278" t="s">
        <v>2989</v>
      </c>
      <c r="B1278" t="s">
        <v>3087</v>
      </c>
      <c r="C1278" t="s">
        <v>3066</v>
      </c>
      <c r="D1278">
        <v>137.73147677000006</v>
      </c>
    </row>
    <row r="1279" spans="1:4" x14ac:dyDescent="0.25">
      <c r="A1279" t="s">
        <v>2989</v>
      </c>
      <c r="B1279" t="s">
        <v>3087</v>
      </c>
      <c r="C1279" t="s">
        <v>3067</v>
      </c>
      <c r="D1279">
        <v>207.71367138000002</v>
      </c>
    </row>
    <row r="1280" spans="1:4" x14ac:dyDescent="0.25">
      <c r="A1280" t="s">
        <v>2990</v>
      </c>
      <c r="B1280" t="s">
        <v>3078</v>
      </c>
      <c r="C1280" t="s">
        <v>3059</v>
      </c>
      <c r="D1280">
        <v>73.787693509999983</v>
      </c>
    </row>
    <row r="1281" spans="1:4" x14ac:dyDescent="0.25">
      <c r="A1281" t="s">
        <v>2990</v>
      </c>
      <c r="B1281" t="s">
        <v>3078</v>
      </c>
      <c r="C1281" t="s">
        <v>3068</v>
      </c>
      <c r="D1281">
        <v>23.177627110000003</v>
      </c>
    </row>
    <row r="1282" spans="1:4" x14ac:dyDescent="0.25">
      <c r="A1282" t="s">
        <v>2990</v>
      </c>
      <c r="B1282" t="s">
        <v>3078</v>
      </c>
      <c r="C1282" t="s">
        <v>3060</v>
      </c>
      <c r="D1282">
        <v>545.89396674000034</v>
      </c>
    </row>
    <row r="1283" spans="1:4" x14ac:dyDescent="0.25">
      <c r="A1283" t="s">
        <v>2990</v>
      </c>
      <c r="B1283" t="s">
        <v>3078</v>
      </c>
      <c r="C1283" t="s">
        <v>3061</v>
      </c>
      <c r="D1283">
        <v>7596.6356560799886</v>
      </c>
    </row>
    <row r="1284" spans="1:4" x14ac:dyDescent="0.25">
      <c r="A1284" t="s">
        <v>2990</v>
      </c>
      <c r="B1284" t="s">
        <v>3078</v>
      </c>
      <c r="C1284" t="s">
        <v>3062</v>
      </c>
      <c r="D1284">
        <v>7592.6696669700068</v>
      </c>
    </row>
    <row r="1285" spans="1:4" x14ac:dyDescent="0.25">
      <c r="A1285" t="s">
        <v>2990</v>
      </c>
      <c r="B1285" t="s">
        <v>3078</v>
      </c>
      <c r="C1285" t="s">
        <v>3063</v>
      </c>
      <c r="D1285">
        <v>553.12367452000058</v>
      </c>
    </row>
    <row r="1286" spans="1:4" x14ac:dyDescent="0.25">
      <c r="A1286" t="s">
        <v>2990</v>
      </c>
      <c r="B1286" t="s">
        <v>3078</v>
      </c>
      <c r="C1286" t="s">
        <v>3064</v>
      </c>
      <c r="D1286">
        <v>40.785377780000005</v>
      </c>
    </row>
    <row r="1287" spans="1:4" x14ac:dyDescent="0.25">
      <c r="A1287" t="s">
        <v>2990</v>
      </c>
      <c r="B1287" t="s">
        <v>3078</v>
      </c>
      <c r="C1287" t="s">
        <v>3065</v>
      </c>
      <c r="D1287">
        <v>70.005318459999998</v>
      </c>
    </row>
    <row r="1288" spans="1:4" x14ac:dyDescent="0.25">
      <c r="A1288" t="s">
        <v>2990</v>
      </c>
      <c r="B1288" t="s">
        <v>3078</v>
      </c>
      <c r="C1288" t="s">
        <v>3066</v>
      </c>
      <c r="D1288">
        <v>24.429674090000002</v>
      </c>
    </row>
    <row r="1289" spans="1:4" x14ac:dyDescent="0.25">
      <c r="A1289" t="s">
        <v>2990</v>
      </c>
      <c r="B1289" t="s">
        <v>3078</v>
      </c>
      <c r="C1289" t="s">
        <v>3067</v>
      </c>
      <c r="D1289">
        <v>5.5451888799999995</v>
      </c>
    </row>
    <row r="1290" spans="1:4" x14ac:dyDescent="0.25">
      <c r="A1290" t="s">
        <v>2990</v>
      </c>
      <c r="B1290" t="s">
        <v>3079</v>
      </c>
      <c r="C1290" t="s">
        <v>3059</v>
      </c>
      <c r="D1290">
        <v>103.65440907999999</v>
      </c>
    </row>
    <row r="1291" spans="1:4" x14ac:dyDescent="0.25">
      <c r="A1291" t="s">
        <v>2990</v>
      </c>
      <c r="B1291" t="s">
        <v>3079</v>
      </c>
      <c r="C1291" t="s">
        <v>3068</v>
      </c>
      <c r="D1291">
        <v>151.83604184000004</v>
      </c>
    </row>
    <row r="1292" spans="1:4" x14ac:dyDescent="0.25">
      <c r="A1292" t="s">
        <v>2990</v>
      </c>
      <c r="B1292" t="s">
        <v>3079</v>
      </c>
      <c r="C1292" t="s">
        <v>3060</v>
      </c>
      <c r="D1292">
        <v>180.00193011000002</v>
      </c>
    </row>
    <row r="1293" spans="1:4" x14ac:dyDescent="0.25">
      <c r="A1293" t="s">
        <v>2990</v>
      </c>
      <c r="B1293" t="s">
        <v>3079</v>
      </c>
      <c r="C1293" t="s">
        <v>3061</v>
      </c>
      <c r="D1293">
        <v>834.47988630999998</v>
      </c>
    </row>
    <row r="1294" spans="1:4" x14ac:dyDescent="0.25">
      <c r="A1294" t="s">
        <v>2990</v>
      </c>
      <c r="B1294" t="s">
        <v>3079</v>
      </c>
      <c r="C1294" t="s">
        <v>3062</v>
      </c>
      <c r="D1294">
        <v>419.51122947000016</v>
      </c>
    </row>
    <row r="1295" spans="1:4" x14ac:dyDescent="0.25">
      <c r="A1295" t="s">
        <v>2990</v>
      </c>
      <c r="B1295" t="s">
        <v>3079</v>
      </c>
      <c r="C1295" t="s">
        <v>3063</v>
      </c>
      <c r="D1295">
        <v>377.67371750999996</v>
      </c>
    </row>
    <row r="1296" spans="1:4" x14ac:dyDescent="0.25">
      <c r="A1296" t="s">
        <v>2990</v>
      </c>
      <c r="B1296" t="s">
        <v>3079</v>
      </c>
      <c r="C1296" t="s">
        <v>3064</v>
      </c>
      <c r="D1296">
        <v>189.37782156000003</v>
      </c>
    </row>
    <row r="1297" spans="1:4" x14ac:dyDescent="0.25">
      <c r="A1297" t="s">
        <v>2990</v>
      </c>
      <c r="B1297" t="s">
        <v>3079</v>
      </c>
      <c r="C1297" t="s">
        <v>3065</v>
      </c>
      <c r="D1297">
        <v>100.10837232999999</v>
      </c>
    </row>
    <row r="1298" spans="1:4" x14ac:dyDescent="0.25">
      <c r="A1298" t="s">
        <v>2990</v>
      </c>
      <c r="B1298" t="s">
        <v>3079</v>
      </c>
      <c r="C1298" t="s">
        <v>3066</v>
      </c>
      <c r="D1298">
        <v>28.750353990000004</v>
      </c>
    </row>
    <row r="1299" spans="1:4" x14ac:dyDescent="0.25">
      <c r="A1299" t="s">
        <v>2990</v>
      </c>
      <c r="B1299" t="s">
        <v>3079</v>
      </c>
      <c r="C1299" t="s">
        <v>3067</v>
      </c>
      <c r="D1299">
        <v>98.804729150000014</v>
      </c>
    </row>
    <row r="1300" spans="1:4" x14ac:dyDescent="0.25">
      <c r="A1300" t="s">
        <v>2990</v>
      </c>
      <c r="B1300" t="s">
        <v>3080</v>
      </c>
      <c r="C1300" t="s">
        <v>3059</v>
      </c>
      <c r="D1300">
        <v>1.2325738900000001</v>
      </c>
    </row>
    <row r="1301" spans="1:4" x14ac:dyDescent="0.25">
      <c r="A1301" t="s">
        <v>2990</v>
      </c>
      <c r="B1301" t="s">
        <v>3080</v>
      </c>
      <c r="C1301" t="s">
        <v>3060</v>
      </c>
      <c r="D1301">
        <v>1.9089618699999999</v>
      </c>
    </row>
    <row r="1302" spans="1:4" x14ac:dyDescent="0.25">
      <c r="A1302" t="s">
        <v>2990</v>
      </c>
      <c r="B1302" t="s">
        <v>3080</v>
      </c>
      <c r="C1302" t="s">
        <v>3061</v>
      </c>
      <c r="D1302">
        <v>0.35118516000000005</v>
      </c>
    </row>
    <row r="1303" spans="1:4" x14ac:dyDescent="0.25">
      <c r="A1303" t="s">
        <v>2990</v>
      </c>
      <c r="B1303" t="s">
        <v>3081</v>
      </c>
      <c r="C1303" t="s">
        <v>3059</v>
      </c>
      <c r="D1303">
        <v>163.05962004</v>
      </c>
    </row>
    <row r="1304" spans="1:4" x14ac:dyDescent="0.25">
      <c r="A1304" t="s">
        <v>2990</v>
      </c>
      <c r="B1304" t="s">
        <v>3081</v>
      </c>
      <c r="C1304" t="s">
        <v>3068</v>
      </c>
      <c r="D1304">
        <v>137.94134531</v>
      </c>
    </row>
    <row r="1305" spans="1:4" x14ac:dyDescent="0.25">
      <c r="A1305" t="s">
        <v>2990</v>
      </c>
      <c r="B1305" t="s">
        <v>3081</v>
      </c>
      <c r="C1305" t="s">
        <v>3060</v>
      </c>
      <c r="D1305">
        <v>1299.4384146900002</v>
      </c>
    </row>
    <row r="1306" spans="1:4" x14ac:dyDescent="0.25">
      <c r="A1306" t="s">
        <v>2990</v>
      </c>
      <c r="B1306" t="s">
        <v>3081</v>
      </c>
      <c r="C1306" t="s">
        <v>3061</v>
      </c>
      <c r="D1306">
        <v>4830.1607110600053</v>
      </c>
    </row>
    <row r="1307" spans="1:4" x14ac:dyDescent="0.25">
      <c r="A1307" t="s">
        <v>2990</v>
      </c>
      <c r="B1307" t="s">
        <v>3081</v>
      </c>
      <c r="C1307" t="s">
        <v>3062</v>
      </c>
      <c r="D1307">
        <v>558.8280884899998</v>
      </c>
    </row>
    <row r="1308" spans="1:4" x14ac:dyDescent="0.25">
      <c r="A1308" t="s">
        <v>2990</v>
      </c>
      <c r="B1308" t="s">
        <v>3081</v>
      </c>
      <c r="C1308" t="s">
        <v>3063</v>
      </c>
      <c r="D1308">
        <v>49.95292706</v>
      </c>
    </row>
    <row r="1309" spans="1:4" x14ac:dyDescent="0.25">
      <c r="A1309" t="s">
        <v>2990</v>
      </c>
      <c r="B1309" t="s">
        <v>3081</v>
      </c>
      <c r="C1309" t="s">
        <v>3065</v>
      </c>
      <c r="D1309">
        <v>13.441761870000001</v>
      </c>
    </row>
    <row r="1310" spans="1:4" x14ac:dyDescent="0.25">
      <c r="A1310" t="s">
        <v>2990</v>
      </c>
      <c r="B1310" t="s">
        <v>3081</v>
      </c>
      <c r="C1310" t="s">
        <v>3067</v>
      </c>
      <c r="D1310">
        <v>30.47848286</v>
      </c>
    </row>
    <row r="1311" spans="1:4" x14ac:dyDescent="0.25">
      <c r="A1311" t="s">
        <v>2990</v>
      </c>
      <c r="B1311" t="s">
        <v>3082</v>
      </c>
      <c r="C1311" t="s">
        <v>3059</v>
      </c>
      <c r="D1311">
        <v>302.68502291999988</v>
      </c>
    </row>
    <row r="1312" spans="1:4" x14ac:dyDescent="0.25">
      <c r="A1312" t="s">
        <v>2990</v>
      </c>
      <c r="B1312" t="s">
        <v>3082</v>
      </c>
      <c r="C1312" t="s">
        <v>3068</v>
      </c>
      <c r="D1312">
        <v>137.02326964000002</v>
      </c>
    </row>
    <row r="1313" spans="1:4" x14ac:dyDescent="0.25">
      <c r="A1313" t="s">
        <v>2990</v>
      </c>
      <c r="B1313" t="s">
        <v>3082</v>
      </c>
      <c r="C1313" t="s">
        <v>3060</v>
      </c>
      <c r="D1313">
        <v>1586.1568078699981</v>
      </c>
    </row>
    <row r="1314" spans="1:4" x14ac:dyDescent="0.25">
      <c r="A1314" t="s">
        <v>2990</v>
      </c>
      <c r="B1314" t="s">
        <v>3082</v>
      </c>
      <c r="C1314" t="s">
        <v>3061</v>
      </c>
      <c r="D1314">
        <v>10572.669976950014</v>
      </c>
    </row>
    <row r="1315" spans="1:4" x14ac:dyDescent="0.25">
      <c r="A1315" t="s">
        <v>2990</v>
      </c>
      <c r="B1315" t="s">
        <v>3082</v>
      </c>
      <c r="C1315" t="s">
        <v>3062</v>
      </c>
      <c r="D1315">
        <v>2573.3716291200017</v>
      </c>
    </row>
    <row r="1316" spans="1:4" x14ac:dyDescent="0.25">
      <c r="A1316" t="s">
        <v>2990</v>
      </c>
      <c r="B1316" t="s">
        <v>3082</v>
      </c>
      <c r="C1316" t="s">
        <v>3063</v>
      </c>
      <c r="D1316">
        <v>470.92559823000011</v>
      </c>
    </row>
    <row r="1317" spans="1:4" x14ac:dyDescent="0.25">
      <c r="A1317" t="s">
        <v>2990</v>
      </c>
      <c r="B1317" t="s">
        <v>3082</v>
      </c>
      <c r="C1317" t="s">
        <v>3064</v>
      </c>
      <c r="D1317">
        <v>14.274168890000002</v>
      </c>
    </row>
    <row r="1318" spans="1:4" x14ac:dyDescent="0.25">
      <c r="A1318" t="s">
        <v>2990</v>
      </c>
      <c r="B1318" t="s">
        <v>3082</v>
      </c>
      <c r="C1318" t="s">
        <v>3065</v>
      </c>
      <c r="D1318">
        <v>98.392272469999995</v>
      </c>
    </row>
    <row r="1319" spans="1:4" x14ac:dyDescent="0.25">
      <c r="A1319" t="s">
        <v>2990</v>
      </c>
      <c r="B1319" t="s">
        <v>3082</v>
      </c>
      <c r="C1319" t="s">
        <v>3066</v>
      </c>
      <c r="D1319">
        <v>20.163415230000002</v>
      </c>
    </row>
    <row r="1320" spans="1:4" x14ac:dyDescent="0.25">
      <c r="A1320" t="s">
        <v>2990</v>
      </c>
      <c r="B1320" t="s">
        <v>3082</v>
      </c>
      <c r="C1320" t="s">
        <v>3067</v>
      </c>
      <c r="D1320">
        <v>28.749928389999997</v>
      </c>
    </row>
    <row r="1321" spans="1:4" x14ac:dyDescent="0.25">
      <c r="A1321" t="s">
        <v>2990</v>
      </c>
      <c r="B1321" t="s">
        <v>3083</v>
      </c>
      <c r="C1321" t="s">
        <v>3059</v>
      </c>
      <c r="D1321">
        <v>174.85782017</v>
      </c>
    </row>
    <row r="1322" spans="1:4" x14ac:dyDescent="0.25">
      <c r="A1322" t="s">
        <v>2990</v>
      </c>
      <c r="B1322" t="s">
        <v>3083</v>
      </c>
      <c r="C1322" t="s">
        <v>3068</v>
      </c>
      <c r="D1322">
        <v>2.6451533700000001</v>
      </c>
    </row>
    <row r="1323" spans="1:4" x14ac:dyDescent="0.25">
      <c r="A1323" t="s">
        <v>2990</v>
      </c>
      <c r="B1323" t="s">
        <v>3083</v>
      </c>
      <c r="C1323" t="s">
        <v>3060</v>
      </c>
      <c r="D1323">
        <v>176.58322521999997</v>
      </c>
    </row>
    <row r="1324" spans="1:4" x14ac:dyDescent="0.25">
      <c r="A1324" t="s">
        <v>2990</v>
      </c>
      <c r="B1324" t="s">
        <v>3083</v>
      </c>
      <c r="C1324" t="s">
        <v>3061</v>
      </c>
      <c r="D1324">
        <v>328.90150444000005</v>
      </c>
    </row>
    <row r="1325" spans="1:4" x14ac:dyDescent="0.25">
      <c r="A1325" t="s">
        <v>2990</v>
      </c>
      <c r="B1325" t="s">
        <v>3083</v>
      </c>
      <c r="C1325" t="s">
        <v>3062</v>
      </c>
      <c r="D1325">
        <v>42.403806320000001</v>
      </c>
    </row>
    <row r="1326" spans="1:4" x14ac:dyDescent="0.25">
      <c r="A1326" t="s">
        <v>2990</v>
      </c>
      <c r="B1326" t="s">
        <v>3083</v>
      </c>
      <c r="C1326" t="s">
        <v>3063</v>
      </c>
      <c r="D1326">
        <v>7.0571033500000002</v>
      </c>
    </row>
    <row r="1327" spans="1:4" x14ac:dyDescent="0.25">
      <c r="A1327" t="s">
        <v>2990</v>
      </c>
      <c r="B1327" t="s">
        <v>3083</v>
      </c>
      <c r="C1327" t="s">
        <v>3065</v>
      </c>
      <c r="D1327">
        <v>1.9040346600000002</v>
      </c>
    </row>
    <row r="1328" spans="1:4" x14ac:dyDescent="0.25">
      <c r="A1328" t="s">
        <v>2990</v>
      </c>
      <c r="B1328" t="s">
        <v>3084</v>
      </c>
      <c r="C1328" t="s">
        <v>3059</v>
      </c>
      <c r="D1328">
        <v>18.050202979999998</v>
      </c>
    </row>
    <row r="1329" spans="1:4" x14ac:dyDescent="0.25">
      <c r="A1329" t="s">
        <v>2990</v>
      </c>
      <c r="B1329" t="s">
        <v>3084</v>
      </c>
      <c r="C1329" t="s">
        <v>3068</v>
      </c>
      <c r="D1329">
        <v>9.6982728599999977</v>
      </c>
    </row>
    <row r="1330" spans="1:4" x14ac:dyDescent="0.25">
      <c r="A1330" t="s">
        <v>2990</v>
      </c>
      <c r="B1330" t="s">
        <v>3084</v>
      </c>
      <c r="C1330" t="s">
        <v>3060</v>
      </c>
      <c r="D1330">
        <v>55.136432380000052</v>
      </c>
    </row>
    <row r="1331" spans="1:4" x14ac:dyDescent="0.25">
      <c r="A1331" t="s">
        <v>2990</v>
      </c>
      <c r="B1331" t="s">
        <v>3084</v>
      </c>
      <c r="C1331" t="s">
        <v>3061</v>
      </c>
      <c r="D1331">
        <v>235.27801539000021</v>
      </c>
    </row>
    <row r="1332" spans="1:4" x14ac:dyDescent="0.25">
      <c r="A1332" t="s">
        <v>2990</v>
      </c>
      <c r="B1332" t="s">
        <v>3084</v>
      </c>
      <c r="C1332" t="s">
        <v>3062</v>
      </c>
      <c r="D1332">
        <v>181.32679971999988</v>
      </c>
    </row>
    <row r="1333" spans="1:4" x14ac:dyDescent="0.25">
      <c r="A1333" t="s">
        <v>2990</v>
      </c>
      <c r="B1333" t="s">
        <v>3084</v>
      </c>
      <c r="C1333" t="s">
        <v>3063</v>
      </c>
      <c r="D1333">
        <v>19.836453889999994</v>
      </c>
    </row>
    <row r="1334" spans="1:4" x14ac:dyDescent="0.25">
      <c r="A1334" t="s">
        <v>2990</v>
      </c>
      <c r="B1334" t="s">
        <v>3084</v>
      </c>
      <c r="C1334" t="s">
        <v>3064</v>
      </c>
      <c r="D1334">
        <v>1.8801507000000002</v>
      </c>
    </row>
    <row r="1335" spans="1:4" x14ac:dyDescent="0.25">
      <c r="A1335" t="s">
        <v>2990</v>
      </c>
      <c r="B1335" t="s">
        <v>3084</v>
      </c>
      <c r="C1335" t="s">
        <v>3065</v>
      </c>
      <c r="D1335">
        <v>1.3287246800000001</v>
      </c>
    </row>
    <row r="1336" spans="1:4" x14ac:dyDescent="0.25">
      <c r="A1336" t="s">
        <v>2990</v>
      </c>
      <c r="B1336" t="s">
        <v>3084</v>
      </c>
      <c r="C1336" t="s">
        <v>3067</v>
      </c>
      <c r="D1336">
        <v>2.0117893000000002</v>
      </c>
    </row>
    <row r="1337" spans="1:4" x14ac:dyDescent="0.25">
      <c r="A1337" t="s">
        <v>2990</v>
      </c>
      <c r="B1337" t="s">
        <v>3085</v>
      </c>
      <c r="C1337" t="s">
        <v>3059</v>
      </c>
      <c r="D1337">
        <v>106.57484191000003</v>
      </c>
    </row>
    <row r="1338" spans="1:4" x14ac:dyDescent="0.25">
      <c r="A1338" t="s">
        <v>2990</v>
      </c>
      <c r="B1338" t="s">
        <v>3085</v>
      </c>
      <c r="C1338" t="s">
        <v>3068</v>
      </c>
      <c r="D1338">
        <v>75.756383149999991</v>
      </c>
    </row>
    <row r="1339" spans="1:4" x14ac:dyDescent="0.25">
      <c r="A1339" t="s">
        <v>2990</v>
      </c>
      <c r="B1339" t="s">
        <v>3085</v>
      </c>
      <c r="C1339" t="s">
        <v>3060</v>
      </c>
      <c r="D1339">
        <v>534.08832317999952</v>
      </c>
    </row>
    <row r="1340" spans="1:4" x14ac:dyDescent="0.25">
      <c r="A1340" t="s">
        <v>2990</v>
      </c>
      <c r="B1340" t="s">
        <v>3085</v>
      </c>
      <c r="C1340" t="s">
        <v>3061</v>
      </c>
      <c r="D1340">
        <v>2625.8263849800037</v>
      </c>
    </row>
    <row r="1341" spans="1:4" x14ac:dyDescent="0.25">
      <c r="A1341" t="s">
        <v>2990</v>
      </c>
      <c r="B1341" t="s">
        <v>3085</v>
      </c>
      <c r="C1341" t="s">
        <v>3062</v>
      </c>
      <c r="D1341">
        <v>4569.6350514399983</v>
      </c>
    </row>
    <row r="1342" spans="1:4" x14ac:dyDescent="0.25">
      <c r="A1342" t="s">
        <v>2990</v>
      </c>
      <c r="B1342" t="s">
        <v>3085</v>
      </c>
      <c r="C1342" t="s">
        <v>3063</v>
      </c>
      <c r="D1342">
        <v>4233.2985099899997</v>
      </c>
    </row>
    <row r="1343" spans="1:4" x14ac:dyDescent="0.25">
      <c r="A1343" t="s">
        <v>2990</v>
      </c>
      <c r="B1343" t="s">
        <v>3085</v>
      </c>
      <c r="C1343" t="s">
        <v>3064</v>
      </c>
      <c r="D1343">
        <v>482.0839662099998</v>
      </c>
    </row>
    <row r="1344" spans="1:4" x14ac:dyDescent="0.25">
      <c r="A1344" t="s">
        <v>2990</v>
      </c>
      <c r="B1344" t="s">
        <v>3085</v>
      </c>
      <c r="C1344" t="s">
        <v>3065</v>
      </c>
      <c r="D1344">
        <v>154.56127036000007</v>
      </c>
    </row>
    <row r="1345" spans="1:4" x14ac:dyDescent="0.25">
      <c r="A1345" t="s">
        <v>2990</v>
      </c>
      <c r="B1345" t="s">
        <v>3085</v>
      </c>
      <c r="C1345" t="s">
        <v>3066</v>
      </c>
      <c r="D1345">
        <v>66.553416749999968</v>
      </c>
    </row>
    <row r="1346" spans="1:4" x14ac:dyDescent="0.25">
      <c r="A1346" t="s">
        <v>2990</v>
      </c>
      <c r="B1346" t="s">
        <v>3085</v>
      </c>
      <c r="C1346" t="s">
        <v>3067</v>
      </c>
      <c r="D1346">
        <v>15.106561429999998</v>
      </c>
    </row>
    <row r="1347" spans="1:4" x14ac:dyDescent="0.25">
      <c r="A1347" t="s">
        <v>2990</v>
      </c>
      <c r="B1347" t="s">
        <v>3086</v>
      </c>
      <c r="C1347" t="s">
        <v>3059</v>
      </c>
      <c r="D1347">
        <v>75.874552099999974</v>
      </c>
    </row>
    <row r="1348" spans="1:4" x14ac:dyDescent="0.25">
      <c r="A1348" t="s">
        <v>2990</v>
      </c>
      <c r="B1348" t="s">
        <v>3086</v>
      </c>
      <c r="C1348" t="s">
        <v>3068</v>
      </c>
      <c r="D1348">
        <v>24.74399566</v>
      </c>
    </row>
    <row r="1349" spans="1:4" x14ac:dyDescent="0.25">
      <c r="A1349" t="s">
        <v>2990</v>
      </c>
      <c r="B1349" t="s">
        <v>3086</v>
      </c>
      <c r="C1349" t="s">
        <v>3060</v>
      </c>
      <c r="D1349">
        <v>775.41634894999936</v>
      </c>
    </row>
    <row r="1350" spans="1:4" x14ac:dyDescent="0.25">
      <c r="A1350" t="s">
        <v>2990</v>
      </c>
      <c r="B1350" t="s">
        <v>3086</v>
      </c>
      <c r="C1350" t="s">
        <v>3061</v>
      </c>
      <c r="D1350">
        <v>795.61359570000013</v>
      </c>
    </row>
    <row r="1351" spans="1:4" x14ac:dyDescent="0.25">
      <c r="A1351" t="s">
        <v>2990</v>
      </c>
      <c r="B1351" t="s">
        <v>3086</v>
      </c>
      <c r="C1351" t="s">
        <v>3062</v>
      </c>
      <c r="D1351">
        <v>936.40945765999993</v>
      </c>
    </row>
    <row r="1352" spans="1:4" x14ac:dyDescent="0.25">
      <c r="A1352" t="s">
        <v>2990</v>
      </c>
      <c r="B1352" t="s">
        <v>3086</v>
      </c>
      <c r="C1352" t="s">
        <v>3063</v>
      </c>
      <c r="D1352">
        <v>103.02890894000001</v>
      </c>
    </row>
    <row r="1353" spans="1:4" x14ac:dyDescent="0.25">
      <c r="A1353" t="s">
        <v>2990</v>
      </c>
      <c r="B1353" t="s">
        <v>3086</v>
      </c>
      <c r="C1353" t="s">
        <v>3064</v>
      </c>
      <c r="D1353">
        <v>5.9221324600000003</v>
      </c>
    </row>
    <row r="1354" spans="1:4" x14ac:dyDescent="0.25">
      <c r="A1354" t="s">
        <v>2990</v>
      </c>
      <c r="B1354" t="s">
        <v>3086</v>
      </c>
      <c r="C1354" t="s">
        <v>3066</v>
      </c>
      <c r="D1354">
        <v>13.606430599999999</v>
      </c>
    </row>
    <row r="1355" spans="1:4" x14ac:dyDescent="0.25">
      <c r="A1355" t="s">
        <v>2990</v>
      </c>
      <c r="B1355" t="s">
        <v>3086</v>
      </c>
      <c r="C1355" t="s">
        <v>3067</v>
      </c>
      <c r="D1355">
        <v>1.7993364999999999</v>
      </c>
    </row>
    <row r="1356" spans="1:4" x14ac:dyDescent="0.25">
      <c r="A1356" t="s">
        <v>2990</v>
      </c>
      <c r="B1356" t="s">
        <v>3087</v>
      </c>
      <c r="C1356" t="s">
        <v>3059</v>
      </c>
      <c r="D1356">
        <v>23.115791349999999</v>
      </c>
    </row>
    <row r="1357" spans="1:4" x14ac:dyDescent="0.25">
      <c r="A1357" t="s">
        <v>2990</v>
      </c>
      <c r="B1357" t="s">
        <v>3087</v>
      </c>
      <c r="C1357" t="s">
        <v>3060</v>
      </c>
      <c r="D1357">
        <v>13.836607729999999</v>
      </c>
    </row>
    <row r="1358" spans="1:4" x14ac:dyDescent="0.25">
      <c r="A1358" t="s">
        <v>2990</v>
      </c>
      <c r="B1358" t="s">
        <v>3087</v>
      </c>
      <c r="C1358" t="s">
        <v>3061</v>
      </c>
      <c r="D1358">
        <v>2.6287467800000002</v>
      </c>
    </row>
    <row r="1359" spans="1:4" x14ac:dyDescent="0.25">
      <c r="A1359" t="s">
        <v>2990</v>
      </c>
      <c r="B1359" t="s">
        <v>3087</v>
      </c>
      <c r="C1359" t="s">
        <v>3062</v>
      </c>
      <c r="D1359">
        <v>9.9947040400000002</v>
      </c>
    </row>
    <row r="1360" spans="1:4" x14ac:dyDescent="0.25">
      <c r="A1360" t="s">
        <v>2990</v>
      </c>
      <c r="B1360" t="s">
        <v>3087</v>
      </c>
      <c r="C1360" t="s">
        <v>3063</v>
      </c>
      <c r="D1360">
        <v>8.2430590000000006</v>
      </c>
    </row>
    <row r="1361" spans="1:4" x14ac:dyDescent="0.25">
      <c r="A1361" t="s">
        <v>2990</v>
      </c>
      <c r="B1361" t="s">
        <v>3087</v>
      </c>
      <c r="C1361" t="s">
        <v>3064</v>
      </c>
      <c r="D1361">
        <v>6.7334898000000001</v>
      </c>
    </row>
    <row r="1362" spans="1:4" x14ac:dyDescent="0.25">
      <c r="A1362" t="s">
        <v>2991</v>
      </c>
      <c r="B1362" t="s">
        <v>3078</v>
      </c>
      <c r="C1362" t="s">
        <v>3059</v>
      </c>
      <c r="D1362">
        <v>1314.3573620899995</v>
      </c>
    </row>
    <row r="1363" spans="1:4" x14ac:dyDescent="0.25">
      <c r="A1363" t="s">
        <v>2991</v>
      </c>
      <c r="B1363" t="s">
        <v>3078</v>
      </c>
      <c r="C1363" t="s">
        <v>3068</v>
      </c>
      <c r="D1363">
        <v>105.04783670000006</v>
      </c>
    </row>
    <row r="1364" spans="1:4" x14ac:dyDescent="0.25">
      <c r="A1364" t="s">
        <v>2991</v>
      </c>
      <c r="B1364" t="s">
        <v>3078</v>
      </c>
      <c r="C1364" t="s">
        <v>3060</v>
      </c>
      <c r="D1364">
        <v>19474.706107529961</v>
      </c>
    </row>
    <row r="1365" spans="1:4" x14ac:dyDescent="0.25">
      <c r="A1365" t="s">
        <v>2991</v>
      </c>
      <c r="B1365" t="s">
        <v>3078</v>
      </c>
      <c r="C1365" t="s">
        <v>3061</v>
      </c>
      <c r="D1365">
        <v>31697.325665249944</v>
      </c>
    </row>
    <row r="1366" spans="1:4" x14ac:dyDescent="0.25">
      <c r="A1366" t="s">
        <v>2991</v>
      </c>
      <c r="B1366" t="s">
        <v>3078</v>
      </c>
      <c r="C1366" t="s">
        <v>3062</v>
      </c>
      <c r="D1366">
        <v>1107.2138627800014</v>
      </c>
    </row>
    <row r="1367" spans="1:4" x14ac:dyDescent="0.25">
      <c r="A1367" t="s">
        <v>2991</v>
      </c>
      <c r="B1367" t="s">
        <v>3078</v>
      </c>
      <c r="C1367" t="s">
        <v>3063</v>
      </c>
      <c r="D1367">
        <v>200.17936234999996</v>
      </c>
    </row>
    <row r="1368" spans="1:4" x14ac:dyDescent="0.25">
      <c r="A1368" t="s">
        <v>2991</v>
      </c>
      <c r="B1368" t="s">
        <v>3078</v>
      </c>
      <c r="C1368" t="s">
        <v>3064</v>
      </c>
      <c r="D1368">
        <v>43.307477729999995</v>
      </c>
    </row>
    <row r="1369" spans="1:4" x14ac:dyDescent="0.25">
      <c r="A1369" t="s">
        <v>2991</v>
      </c>
      <c r="B1369" t="s">
        <v>3078</v>
      </c>
      <c r="C1369" t="s">
        <v>3065</v>
      </c>
      <c r="D1369">
        <v>30.583668980000002</v>
      </c>
    </row>
    <row r="1370" spans="1:4" x14ac:dyDescent="0.25">
      <c r="A1370" t="s">
        <v>2991</v>
      </c>
      <c r="B1370" t="s">
        <v>3078</v>
      </c>
      <c r="C1370" t="s">
        <v>3066</v>
      </c>
      <c r="D1370">
        <v>10.257360070000001</v>
      </c>
    </row>
    <row r="1371" spans="1:4" x14ac:dyDescent="0.25">
      <c r="A1371" t="s">
        <v>2991</v>
      </c>
      <c r="B1371" t="s">
        <v>3078</v>
      </c>
      <c r="C1371" t="s">
        <v>3067</v>
      </c>
      <c r="D1371">
        <v>22.567057779999999</v>
      </c>
    </row>
    <row r="1372" spans="1:4" x14ac:dyDescent="0.25">
      <c r="A1372" t="s">
        <v>2991</v>
      </c>
      <c r="B1372" t="s">
        <v>3079</v>
      </c>
      <c r="C1372" t="s">
        <v>3059</v>
      </c>
      <c r="D1372">
        <v>998.93743668000013</v>
      </c>
    </row>
    <row r="1373" spans="1:4" x14ac:dyDescent="0.25">
      <c r="A1373" t="s">
        <v>2991</v>
      </c>
      <c r="B1373" t="s">
        <v>3079</v>
      </c>
      <c r="C1373" t="s">
        <v>3068</v>
      </c>
      <c r="D1373">
        <v>47.195278850000001</v>
      </c>
    </row>
    <row r="1374" spans="1:4" x14ac:dyDescent="0.25">
      <c r="A1374" t="s">
        <v>2991</v>
      </c>
      <c r="B1374" t="s">
        <v>3079</v>
      </c>
      <c r="C1374" t="s">
        <v>3060</v>
      </c>
      <c r="D1374">
        <v>2516.2818132499992</v>
      </c>
    </row>
    <row r="1375" spans="1:4" x14ac:dyDescent="0.25">
      <c r="A1375" t="s">
        <v>2991</v>
      </c>
      <c r="B1375" t="s">
        <v>3079</v>
      </c>
      <c r="C1375" t="s">
        <v>3061</v>
      </c>
      <c r="D1375">
        <v>4218.3147037599974</v>
      </c>
    </row>
    <row r="1376" spans="1:4" x14ac:dyDescent="0.25">
      <c r="A1376" t="s">
        <v>2991</v>
      </c>
      <c r="B1376" t="s">
        <v>3079</v>
      </c>
      <c r="C1376" t="s">
        <v>3062</v>
      </c>
      <c r="D1376">
        <v>1386.7301645900004</v>
      </c>
    </row>
    <row r="1377" spans="1:4" x14ac:dyDescent="0.25">
      <c r="A1377" t="s">
        <v>2991</v>
      </c>
      <c r="B1377" t="s">
        <v>3079</v>
      </c>
      <c r="C1377" t="s">
        <v>3063</v>
      </c>
      <c r="D1377">
        <v>508.98504423000003</v>
      </c>
    </row>
    <row r="1378" spans="1:4" x14ac:dyDescent="0.25">
      <c r="A1378" t="s">
        <v>2991</v>
      </c>
      <c r="B1378" t="s">
        <v>3079</v>
      </c>
      <c r="C1378" t="s">
        <v>3064</v>
      </c>
      <c r="D1378">
        <v>271.96168095999997</v>
      </c>
    </row>
    <row r="1379" spans="1:4" x14ac:dyDescent="0.25">
      <c r="A1379" t="s">
        <v>2991</v>
      </c>
      <c r="B1379" t="s">
        <v>3079</v>
      </c>
      <c r="C1379" t="s">
        <v>3065</v>
      </c>
      <c r="D1379">
        <v>56.591969970000001</v>
      </c>
    </row>
    <row r="1380" spans="1:4" x14ac:dyDescent="0.25">
      <c r="A1380" t="s">
        <v>2991</v>
      </c>
      <c r="B1380" t="s">
        <v>3079</v>
      </c>
      <c r="C1380" t="s">
        <v>3066</v>
      </c>
      <c r="D1380">
        <v>80.378282560000002</v>
      </c>
    </row>
    <row r="1381" spans="1:4" x14ac:dyDescent="0.25">
      <c r="A1381" t="s">
        <v>2991</v>
      </c>
      <c r="B1381" t="s">
        <v>3079</v>
      </c>
      <c r="C1381" t="s">
        <v>3067</v>
      </c>
      <c r="D1381">
        <v>64.547226500000008</v>
      </c>
    </row>
    <row r="1382" spans="1:4" x14ac:dyDescent="0.25">
      <c r="A1382" t="s">
        <v>2991</v>
      </c>
      <c r="B1382" t="s">
        <v>3080</v>
      </c>
      <c r="C1382" t="s">
        <v>3059</v>
      </c>
      <c r="D1382">
        <v>1016.3678801699987</v>
      </c>
    </row>
    <row r="1383" spans="1:4" x14ac:dyDescent="0.25">
      <c r="A1383" t="s">
        <v>2991</v>
      </c>
      <c r="B1383" t="s">
        <v>3080</v>
      </c>
      <c r="C1383" t="s">
        <v>3068</v>
      </c>
      <c r="D1383">
        <v>23.784688670000001</v>
      </c>
    </row>
    <row r="1384" spans="1:4" x14ac:dyDescent="0.25">
      <c r="A1384" t="s">
        <v>2991</v>
      </c>
      <c r="B1384" t="s">
        <v>3080</v>
      </c>
      <c r="C1384" t="s">
        <v>3060</v>
      </c>
      <c r="D1384">
        <v>8612.648491280057</v>
      </c>
    </row>
    <row r="1385" spans="1:4" x14ac:dyDescent="0.25">
      <c r="A1385" t="s">
        <v>2991</v>
      </c>
      <c r="B1385" t="s">
        <v>3080</v>
      </c>
      <c r="C1385" t="s">
        <v>3061</v>
      </c>
      <c r="D1385">
        <v>13165.903899470042</v>
      </c>
    </row>
    <row r="1386" spans="1:4" x14ac:dyDescent="0.25">
      <c r="A1386" t="s">
        <v>2991</v>
      </c>
      <c r="B1386" t="s">
        <v>3080</v>
      </c>
      <c r="C1386" t="s">
        <v>3062</v>
      </c>
      <c r="D1386">
        <v>6139.8161906000169</v>
      </c>
    </row>
    <row r="1387" spans="1:4" x14ac:dyDescent="0.25">
      <c r="A1387" t="s">
        <v>2991</v>
      </c>
      <c r="B1387" t="s">
        <v>3080</v>
      </c>
      <c r="C1387" t="s">
        <v>3063</v>
      </c>
      <c r="D1387">
        <v>4456.2764025899751</v>
      </c>
    </row>
    <row r="1388" spans="1:4" x14ac:dyDescent="0.25">
      <c r="A1388" t="s">
        <v>2991</v>
      </c>
      <c r="B1388" t="s">
        <v>3080</v>
      </c>
      <c r="C1388" t="s">
        <v>3064</v>
      </c>
      <c r="D1388">
        <v>29.585273350000008</v>
      </c>
    </row>
    <row r="1389" spans="1:4" x14ac:dyDescent="0.25">
      <c r="A1389" t="s">
        <v>2991</v>
      </c>
      <c r="B1389" t="s">
        <v>3080</v>
      </c>
      <c r="C1389" t="s">
        <v>3065</v>
      </c>
      <c r="D1389">
        <v>5.3114335099999996</v>
      </c>
    </row>
    <row r="1390" spans="1:4" x14ac:dyDescent="0.25">
      <c r="A1390" t="s">
        <v>2991</v>
      </c>
      <c r="B1390" t="s">
        <v>3080</v>
      </c>
      <c r="C1390" t="s">
        <v>3066</v>
      </c>
      <c r="D1390">
        <v>5.9515097000000008</v>
      </c>
    </row>
    <row r="1391" spans="1:4" x14ac:dyDescent="0.25">
      <c r="A1391" t="s">
        <v>2991</v>
      </c>
      <c r="B1391" t="s">
        <v>3080</v>
      </c>
      <c r="C1391" t="s">
        <v>3067</v>
      </c>
      <c r="D1391">
        <v>2.2622110200000001</v>
      </c>
    </row>
    <row r="1392" spans="1:4" x14ac:dyDescent="0.25">
      <c r="A1392" t="s">
        <v>2991</v>
      </c>
      <c r="B1392" t="s">
        <v>3081</v>
      </c>
      <c r="C1392" t="s">
        <v>3059</v>
      </c>
      <c r="D1392">
        <v>1797.4027900599992</v>
      </c>
    </row>
    <row r="1393" spans="1:4" x14ac:dyDescent="0.25">
      <c r="A1393" t="s">
        <v>2991</v>
      </c>
      <c r="B1393" t="s">
        <v>3081</v>
      </c>
      <c r="C1393" t="s">
        <v>3068</v>
      </c>
      <c r="D1393">
        <v>1.13582629</v>
      </c>
    </row>
    <row r="1394" spans="1:4" x14ac:dyDescent="0.25">
      <c r="A1394" t="s">
        <v>2991</v>
      </c>
      <c r="B1394" t="s">
        <v>3081</v>
      </c>
      <c r="C1394" t="s">
        <v>3060</v>
      </c>
      <c r="D1394">
        <v>4639.7462838999991</v>
      </c>
    </row>
    <row r="1395" spans="1:4" x14ac:dyDescent="0.25">
      <c r="A1395" t="s">
        <v>2991</v>
      </c>
      <c r="B1395" t="s">
        <v>3081</v>
      </c>
      <c r="C1395" t="s">
        <v>3061</v>
      </c>
      <c r="D1395">
        <v>13173.931479170007</v>
      </c>
    </row>
    <row r="1396" spans="1:4" x14ac:dyDescent="0.25">
      <c r="A1396" t="s">
        <v>2991</v>
      </c>
      <c r="B1396" t="s">
        <v>3081</v>
      </c>
      <c r="C1396" t="s">
        <v>3062</v>
      </c>
      <c r="D1396">
        <v>322.55408597000002</v>
      </c>
    </row>
    <row r="1397" spans="1:4" x14ac:dyDescent="0.25">
      <c r="A1397" t="s">
        <v>2991</v>
      </c>
      <c r="B1397" t="s">
        <v>3081</v>
      </c>
      <c r="C1397" t="s">
        <v>3063</v>
      </c>
      <c r="D1397">
        <v>4.8601164399999996</v>
      </c>
    </row>
    <row r="1398" spans="1:4" x14ac:dyDescent="0.25">
      <c r="A1398" t="s">
        <v>2991</v>
      </c>
      <c r="B1398" t="s">
        <v>3081</v>
      </c>
      <c r="C1398" t="s">
        <v>3064</v>
      </c>
      <c r="D1398">
        <v>0.43301416999999998</v>
      </c>
    </row>
    <row r="1399" spans="1:4" x14ac:dyDescent="0.25">
      <c r="A1399" t="s">
        <v>2991</v>
      </c>
      <c r="B1399" t="s">
        <v>3081</v>
      </c>
      <c r="C1399" t="s">
        <v>3067</v>
      </c>
      <c r="D1399">
        <v>24.598365990000001</v>
      </c>
    </row>
    <row r="1400" spans="1:4" x14ac:dyDescent="0.25">
      <c r="A1400" t="s">
        <v>2991</v>
      </c>
      <c r="B1400" t="s">
        <v>3082</v>
      </c>
      <c r="C1400" t="s">
        <v>3059</v>
      </c>
      <c r="D1400">
        <v>6231.00219086999</v>
      </c>
    </row>
    <row r="1401" spans="1:4" x14ac:dyDescent="0.25">
      <c r="A1401" t="s">
        <v>2991</v>
      </c>
      <c r="B1401" t="s">
        <v>3082</v>
      </c>
      <c r="C1401" t="s">
        <v>3068</v>
      </c>
      <c r="D1401">
        <v>108.01192512</v>
      </c>
    </row>
    <row r="1402" spans="1:4" x14ac:dyDescent="0.25">
      <c r="A1402" t="s">
        <v>2991</v>
      </c>
      <c r="B1402" t="s">
        <v>3082</v>
      </c>
      <c r="C1402" t="s">
        <v>3060</v>
      </c>
      <c r="D1402">
        <v>26463.759294980031</v>
      </c>
    </row>
    <row r="1403" spans="1:4" x14ac:dyDescent="0.25">
      <c r="A1403" t="s">
        <v>2991</v>
      </c>
      <c r="B1403" t="s">
        <v>3082</v>
      </c>
      <c r="C1403" t="s">
        <v>3061</v>
      </c>
      <c r="D1403">
        <v>61402.285424800168</v>
      </c>
    </row>
    <row r="1404" spans="1:4" x14ac:dyDescent="0.25">
      <c r="A1404" t="s">
        <v>2991</v>
      </c>
      <c r="B1404" t="s">
        <v>3082</v>
      </c>
      <c r="C1404" t="s">
        <v>3062</v>
      </c>
      <c r="D1404">
        <v>8059.7034126599992</v>
      </c>
    </row>
    <row r="1405" spans="1:4" x14ac:dyDescent="0.25">
      <c r="A1405" t="s">
        <v>2991</v>
      </c>
      <c r="B1405" t="s">
        <v>3082</v>
      </c>
      <c r="C1405" t="s">
        <v>3063</v>
      </c>
      <c r="D1405">
        <v>821.3639261699999</v>
      </c>
    </row>
    <row r="1406" spans="1:4" x14ac:dyDescent="0.25">
      <c r="A1406" t="s">
        <v>2991</v>
      </c>
      <c r="B1406" t="s">
        <v>3082</v>
      </c>
      <c r="C1406" t="s">
        <v>3064</v>
      </c>
      <c r="D1406">
        <v>20.138093569999995</v>
      </c>
    </row>
    <row r="1407" spans="1:4" x14ac:dyDescent="0.25">
      <c r="A1407" t="s">
        <v>2991</v>
      </c>
      <c r="B1407" t="s">
        <v>3082</v>
      </c>
      <c r="C1407" t="s">
        <v>3065</v>
      </c>
      <c r="D1407">
        <v>13.253037490000004</v>
      </c>
    </row>
    <row r="1408" spans="1:4" x14ac:dyDescent="0.25">
      <c r="A1408" t="s">
        <v>2991</v>
      </c>
      <c r="B1408" t="s">
        <v>3082</v>
      </c>
      <c r="C1408" t="s">
        <v>3066</v>
      </c>
      <c r="D1408">
        <v>12.253590939999999</v>
      </c>
    </row>
    <row r="1409" spans="1:4" x14ac:dyDescent="0.25">
      <c r="A1409" t="s">
        <v>2991</v>
      </c>
      <c r="B1409" t="s">
        <v>3082</v>
      </c>
      <c r="C1409" t="s">
        <v>3067</v>
      </c>
      <c r="D1409">
        <v>5.5508496300000001</v>
      </c>
    </row>
    <row r="1410" spans="1:4" x14ac:dyDescent="0.25">
      <c r="A1410" t="s">
        <v>2991</v>
      </c>
      <c r="B1410" t="s">
        <v>3083</v>
      </c>
      <c r="C1410" t="s">
        <v>3059</v>
      </c>
      <c r="D1410">
        <v>715.01966387000016</v>
      </c>
    </row>
    <row r="1411" spans="1:4" x14ac:dyDescent="0.25">
      <c r="A1411" t="s">
        <v>2991</v>
      </c>
      <c r="B1411" t="s">
        <v>3083</v>
      </c>
      <c r="C1411" t="s">
        <v>3068</v>
      </c>
      <c r="D1411">
        <v>4.1382296600000004</v>
      </c>
    </row>
    <row r="1412" spans="1:4" x14ac:dyDescent="0.25">
      <c r="A1412" t="s">
        <v>2991</v>
      </c>
      <c r="B1412" t="s">
        <v>3083</v>
      </c>
      <c r="C1412" t="s">
        <v>3060</v>
      </c>
      <c r="D1412">
        <v>4935.8591879099995</v>
      </c>
    </row>
    <row r="1413" spans="1:4" x14ac:dyDescent="0.25">
      <c r="A1413" t="s">
        <v>2991</v>
      </c>
      <c r="B1413" t="s">
        <v>3083</v>
      </c>
      <c r="C1413" t="s">
        <v>3061</v>
      </c>
      <c r="D1413">
        <v>2687.14235512</v>
      </c>
    </row>
    <row r="1414" spans="1:4" x14ac:dyDescent="0.25">
      <c r="A1414" t="s">
        <v>2991</v>
      </c>
      <c r="B1414" t="s">
        <v>3083</v>
      </c>
      <c r="C1414" t="s">
        <v>3062</v>
      </c>
      <c r="D1414">
        <v>340.28428224000004</v>
      </c>
    </row>
    <row r="1415" spans="1:4" x14ac:dyDescent="0.25">
      <c r="A1415" t="s">
        <v>2991</v>
      </c>
      <c r="B1415" t="s">
        <v>3083</v>
      </c>
      <c r="C1415" t="s">
        <v>3063</v>
      </c>
      <c r="D1415">
        <v>122.73056112999997</v>
      </c>
    </row>
    <row r="1416" spans="1:4" x14ac:dyDescent="0.25">
      <c r="A1416" t="s">
        <v>2991</v>
      </c>
      <c r="B1416" t="s">
        <v>3083</v>
      </c>
      <c r="C1416" t="s">
        <v>3065</v>
      </c>
      <c r="D1416">
        <v>14.867405919999999</v>
      </c>
    </row>
    <row r="1417" spans="1:4" x14ac:dyDescent="0.25">
      <c r="A1417" t="s">
        <v>2991</v>
      </c>
      <c r="B1417" t="s">
        <v>3083</v>
      </c>
      <c r="C1417" t="s">
        <v>3066</v>
      </c>
      <c r="D1417">
        <v>3.4810630300000001</v>
      </c>
    </row>
    <row r="1418" spans="1:4" x14ac:dyDescent="0.25">
      <c r="A1418" t="s">
        <v>2991</v>
      </c>
      <c r="B1418" t="s">
        <v>3083</v>
      </c>
      <c r="C1418" t="s">
        <v>3067</v>
      </c>
      <c r="D1418">
        <v>1.9794945700000002</v>
      </c>
    </row>
    <row r="1419" spans="1:4" x14ac:dyDescent="0.25">
      <c r="A1419" t="s">
        <v>2991</v>
      </c>
      <c r="B1419" t="s">
        <v>3084</v>
      </c>
      <c r="C1419" t="s">
        <v>3059</v>
      </c>
      <c r="D1419">
        <v>8787.5861409700792</v>
      </c>
    </row>
    <row r="1420" spans="1:4" x14ac:dyDescent="0.25">
      <c r="A1420" t="s">
        <v>2991</v>
      </c>
      <c r="B1420" t="s">
        <v>3084</v>
      </c>
      <c r="C1420" t="s">
        <v>3068</v>
      </c>
      <c r="D1420">
        <v>1161.3176939300015</v>
      </c>
    </row>
    <row r="1421" spans="1:4" x14ac:dyDescent="0.25">
      <c r="A1421" t="s">
        <v>2991</v>
      </c>
      <c r="B1421" t="s">
        <v>3084</v>
      </c>
      <c r="C1421" t="s">
        <v>3060</v>
      </c>
      <c r="D1421">
        <v>75880.321193770855</v>
      </c>
    </row>
    <row r="1422" spans="1:4" x14ac:dyDescent="0.25">
      <c r="A1422" t="s">
        <v>2991</v>
      </c>
      <c r="B1422" t="s">
        <v>3084</v>
      </c>
      <c r="C1422" t="s">
        <v>3061</v>
      </c>
      <c r="D1422">
        <v>205471.47225464662</v>
      </c>
    </row>
    <row r="1423" spans="1:4" x14ac:dyDescent="0.25">
      <c r="A1423" t="s">
        <v>2991</v>
      </c>
      <c r="B1423" t="s">
        <v>3084</v>
      </c>
      <c r="C1423" t="s">
        <v>3062</v>
      </c>
      <c r="D1423">
        <v>97969.607707940901</v>
      </c>
    </row>
    <row r="1424" spans="1:4" x14ac:dyDescent="0.25">
      <c r="A1424" t="s">
        <v>2991</v>
      </c>
      <c r="B1424" t="s">
        <v>3084</v>
      </c>
      <c r="C1424" t="s">
        <v>3063</v>
      </c>
      <c r="D1424">
        <v>111856.27459273007</v>
      </c>
    </row>
    <row r="1425" spans="1:4" x14ac:dyDescent="0.25">
      <c r="A1425" t="s">
        <v>2991</v>
      </c>
      <c r="B1425" t="s">
        <v>3084</v>
      </c>
      <c r="C1425" t="s">
        <v>3064</v>
      </c>
      <c r="D1425">
        <v>16947.861288750017</v>
      </c>
    </row>
    <row r="1426" spans="1:4" x14ac:dyDescent="0.25">
      <c r="A1426" t="s">
        <v>2991</v>
      </c>
      <c r="B1426" t="s">
        <v>3084</v>
      </c>
      <c r="C1426" t="s">
        <v>3065</v>
      </c>
      <c r="D1426">
        <v>2419.8492075899971</v>
      </c>
    </row>
    <row r="1427" spans="1:4" x14ac:dyDescent="0.25">
      <c r="A1427" t="s">
        <v>2991</v>
      </c>
      <c r="B1427" t="s">
        <v>3084</v>
      </c>
      <c r="C1427" t="s">
        <v>3066</v>
      </c>
      <c r="D1427">
        <v>910.62643178999951</v>
      </c>
    </row>
    <row r="1428" spans="1:4" x14ac:dyDescent="0.25">
      <c r="A1428" t="s">
        <v>2991</v>
      </c>
      <c r="B1428" t="s">
        <v>3084</v>
      </c>
      <c r="C1428" t="s">
        <v>3067</v>
      </c>
      <c r="D1428">
        <v>394.90206320999994</v>
      </c>
    </row>
    <row r="1429" spans="1:4" x14ac:dyDescent="0.25">
      <c r="A1429" t="s">
        <v>2991</v>
      </c>
      <c r="B1429" t="s">
        <v>3085</v>
      </c>
      <c r="C1429" t="s">
        <v>3059</v>
      </c>
      <c r="D1429">
        <v>1257.5605450199998</v>
      </c>
    </row>
    <row r="1430" spans="1:4" x14ac:dyDescent="0.25">
      <c r="A1430" t="s">
        <v>2991</v>
      </c>
      <c r="B1430" t="s">
        <v>3085</v>
      </c>
      <c r="C1430" t="s">
        <v>3068</v>
      </c>
      <c r="D1430">
        <v>680.25497644999962</v>
      </c>
    </row>
    <row r="1431" spans="1:4" x14ac:dyDescent="0.25">
      <c r="A1431" t="s">
        <v>2991</v>
      </c>
      <c r="B1431" t="s">
        <v>3085</v>
      </c>
      <c r="C1431" t="s">
        <v>3060</v>
      </c>
      <c r="D1431">
        <v>14468.181875039996</v>
      </c>
    </row>
    <row r="1432" spans="1:4" x14ac:dyDescent="0.25">
      <c r="A1432" t="s">
        <v>2991</v>
      </c>
      <c r="B1432" t="s">
        <v>3085</v>
      </c>
      <c r="C1432" t="s">
        <v>3061</v>
      </c>
      <c r="D1432">
        <v>83164.173460980077</v>
      </c>
    </row>
    <row r="1433" spans="1:4" x14ac:dyDescent="0.25">
      <c r="A1433" t="s">
        <v>2991</v>
      </c>
      <c r="B1433" t="s">
        <v>3085</v>
      </c>
      <c r="C1433" t="s">
        <v>3062</v>
      </c>
      <c r="D1433">
        <v>31827.059613570036</v>
      </c>
    </row>
    <row r="1434" spans="1:4" x14ac:dyDescent="0.25">
      <c r="A1434" t="s">
        <v>2991</v>
      </c>
      <c r="B1434" t="s">
        <v>3085</v>
      </c>
      <c r="C1434" t="s">
        <v>3063</v>
      </c>
      <c r="D1434">
        <v>7535.5505802799826</v>
      </c>
    </row>
    <row r="1435" spans="1:4" x14ac:dyDescent="0.25">
      <c r="A1435" t="s">
        <v>2991</v>
      </c>
      <c r="B1435" t="s">
        <v>3085</v>
      </c>
      <c r="C1435" t="s">
        <v>3064</v>
      </c>
      <c r="D1435">
        <v>1060.1618549800003</v>
      </c>
    </row>
    <row r="1436" spans="1:4" x14ac:dyDescent="0.25">
      <c r="A1436" t="s">
        <v>2991</v>
      </c>
      <c r="B1436" t="s">
        <v>3085</v>
      </c>
      <c r="C1436" t="s">
        <v>3065</v>
      </c>
      <c r="D1436">
        <v>413.53493874999987</v>
      </c>
    </row>
    <row r="1437" spans="1:4" x14ac:dyDescent="0.25">
      <c r="A1437" t="s">
        <v>2991</v>
      </c>
      <c r="B1437" t="s">
        <v>3085</v>
      </c>
      <c r="C1437" t="s">
        <v>3066</v>
      </c>
      <c r="D1437">
        <v>106.38575180999999</v>
      </c>
    </row>
    <row r="1438" spans="1:4" x14ac:dyDescent="0.25">
      <c r="A1438" t="s">
        <v>2991</v>
      </c>
      <c r="B1438" t="s">
        <v>3085</v>
      </c>
      <c r="C1438" t="s">
        <v>3067</v>
      </c>
      <c r="D1438">
        <v>123.34682713000001</v>
      </c>
    </row>
    <row r="1439" spans="1:4" x14ac:dyDescent="0.25">
      <c r="A1439" t="s">
        <v>2991</v>
      </c>
      <c r="B1439" t="s">
        <v>3086</v>
      </c>
      <c r="C1439" t="s">
        <v>3059</v>
      </c>
      <c r="D1439">
        <v>1562.4072303499997</v>
      </c>
    </row>
    <row r="1440" spans="1:4" x14ac:dyDescent="0.25">
      <c r="A1440" t="s">
        <v>2991</v>
      </c>
      <c r="B1440" t="s">
        <v>3086</v>
      </c>
      <c r="C1440" t="s">
        <v>3068</v>
      </c>
      <c r="D1440">
        <v>165.52460070000001</v>
      </c>
    </row>
    <row r="1441" spans="1:4" x14ac:dyDescent="0.25">
      <c r="A1441" t="s">
        <v>2991</v>
      </c>
      <c r="B1441" t="s">
        <v>3086</v>
      </c>
      <c r="C1441" t="s">
        <v>3060</v>
      </c>
      <c r="D1441">
        <v>1162.6632896200001</v>
      </c>
    </row>
    <row r="1442" spans="1:4" x14ac:dyDescent="0.25">
      <c r="A1442" t="s">
        <v>2991</v>
      </c>
      <c r="B1442" t="s">
        <v>3086</v>
      </c>
      <c r="C1442" t="s">
        <v>3061</v>
      </c>
      <c r="D1442">
        <v>1814.22866995</v>
      </c>
    </row>
    <row r="1443" spans="1:4" x14ac:dyDescent="0.25">
      <c r="A1443" t="s">
        <v>2991</v>
      </c>
      <c r="B1443" t="s">
        <v>3086</v>
      </c>
      <c r="C1443" t="s">
        <v>3062</v>
      </c>
      <c r="D1443">
        <v>67.632383640000015</v>
      </c>
    </row>
    <row r="1444" spans="1:4" x14ac:dyDescent="0.25">
      <c r="A1444" t="s">
        <v>2991</v>
      </c>
      <c r="B1444" t="s">
        <v>3086</v>
      </c>
      <c r="C1444" t="s">
        <v>3063</v>
      </c>
      <c r="D1444">
        <v>33.927042800000002</v>
      </c>
    </row>
    <row r="1445" spans="1:4" x14ac:dyDescent="0.25">
      <c r="A1445" t="s">
        <v>2991</v>
      </c>
      <c r="B1445" t="s">
        <v>3086</v>
      </c>
      <c r="C1445" t="s">
        <v>3065</v>
      </c>
      <c r="D1445">
        <v>12.31034071</v>
      </c>
    </row>
    <row r="1446" spans="1:4" x14ac:dyDescent="0.25">
      <c r="A1446" t="s">
        <v>2991</v>
      </c>
      <c r="B1446" t="s">
        <v>3086</v>
      </c>
      <c r="C1446" t="s">
        <v>3067</v>
      </c>
      <c r="D1446">
        <v>0.38847970000000004</v>
      </c>
    </row>
    <row r="1447" spans="1:4" x14ac:dyDescent="0.25">
      <c r="A1447" t="s">
        <v>2991</v>
      </c>
      <c r="B1447" t="s">
        <v>3087</v>
      </c>
      <c r="C1447" t="s">
        <v>3059</v>
      </c>
      <c r="D1447">
        <v>404.81306050999979</v>
      </c>
    </row>
    <row r="1448" spans="1:4" x14ac:dyDescent="0.25">
      <c r="A1448" t="s">
        <v>2991</v>
      </c>
      <c r="B1448" t="s">
        <v>3087</v>
      </c>
      <c r="C1448" t="s">
        <v>3068</v>
      </c>
      <c r="D1448">
        <v>177.82545819999999</v>
      </c>
    </row>
    <row r="1449" spans="1:4" x14ac:dyDescent="0.25">
      <c r="A1449" t="s">
        <v>2991</v>
      </c>
      <c r="B1449" t="s">
        <v>3087</v>
      </c>
      <c r="C1449" t="s">
        <v>3060</v>
      </c>
      <c r="D1449">
        <v>646.21435790000032</v>
      </c>
    </row>
    <row r="1450" spans="1:4" x14ac:dyDescent="0.25">
      <c r="A1450" t="s">
        <v>2991</v>
      </c>
      <c r="B1450" t="s">
        <v>3087</v>
      </c>
      <c r="C1450" t="s">
        <v>3061</v>
      </c>
      <c r="D1450">
        <v>692.99210122</v>
      </c>
    </row>
    <row r="1451" spans="1:4" x14ac:dyDescent="0.25">
      <c r="A1451" t="s">
        <v>2991</v>
      </c>
      <c r="B1451" t="s">
        <v>3087</v>
      </c>
      <c r="C1451" t="s">
        <v>3062</v>
      </c>
      <c r="D1451">
        <v>107.96440957</v>
      </c>
    </row>
    <row r="1452" spans="1:4" x14ac:dyDescent="0.25">
      <c r="A1452" t="s">
        <v>2991</v>
      </c>
      <c r="B1452" t="s">
        <v>3087</v>
      </c>
      <c r="C1452" t="s">
        <v>3063</v>
      </c>
      <c r="D1452">
        <v>7.2255228499999999</v>
      </c>
    </row>
    <row r="1453" spans="1:4" x14ac:dyDescent="0.25">
      <c r="A1453" t="s">
        <v>2991</v>
      </c>
      <c r="B1453" t="s">
        <v>3087</v>
      </c>
      <c r="C1453" t="s">
        <v>3064</v>
      </c>
      <c r="D1453">
        <v>0.17520846000000001</v>
      </c>
    </row>
    <row r="1454" spans="1:4" x14ac:dyDescent="0.25">
      <c r="A1454" t="s">
        <v>2991</v>
      </c>
      <c r="B1454" t="s">
        <v>3087</v>
      </c>
      <c r="C1454" t="s">
        <v>3065</v>
      </c>
      <c r="D1454">
        <v>109.51746697000002</v>
      </c>
    </row>
    <row r="1455" spans="1:4" x14ac:dyDescent="0.25">
      <c r="A1455" t="s">
        <v>2991</v>
      </c>
      <c r="B1455" t="s">
        <v>3087</v>
      </c>
      <c r="C1455" t="s">
        <v>3066</v>
      </c>
      <c r="D1455">
        <v>82.667604900000015</v>
      </c>
    </row>
    <row r="1456" spans="1:4" x14ac:dyDescent="0.25">
      <c r="A1456" t="s">
        <v>2991</v>
      </c>
      <c r="B1456" t="s">
        <v>3087</v>
      </c>
      <c r="C1456" t="s">
        <v>3067</v>
      </c>
      <c r="D1456">
        <v>16.643581349999998</v>
      </c>
    </row>
    <row r="1457" spans="1:4" x14ac:dyDescent="0.25">
      <c r="A1457" t="s">
        <v>2992</v>
      </c>
      <c r="B1457" t="s">
        <v>3078</v>
      </c>
      <c r="C1457" t="s">
        <v>3059</v>
      </c>
      <c r="D1457">
        <v>0.41832163</v>
      </c>
    </row>
    <row r="1458" spans="1:4" x14ac:dyDescent="0.25">
      <c r="A1458" t="s">
        <v>2992</v>
      </c>
      <c r="B1458" t="s">
        <v>3078</v>
      </c>
      <c r="C1458" t="s">
        <v>3060</v>
      </c>
      <c r="D1458">
        <v>6.3790332699999999</v>
      </c>
    </row>
    <row r="1459" spans="1:4" x14ac:dyDescent="0.25">
      <c r="A1459" t="s">
        <v>2992</v>
      </c>
      <c r="B1459" t="s">
        <v>3078</v>
      </c>
      <c r="C1459" t="s">
        <v>3061</v>
      </c>
      <c r="D1459">
        <v>83.680619450000023</v>
      </c>
    </row>
    <row r="1460" spans="1:4" x14ac:dyDescent="0.25">
      <c r="A1460" t="s">
        <v>2992</v>
      </c>
      <c r="B1460" t="s">
        <v>3078</v>
      </c>
      <c r="C1460" t="s">
        <v>3062</v>
      </c>
      <c r="D1460">
        <v>54.798587879999999</v>
      </c>
    </row>
    <row r="1461" spans="1:4" x14ac:dyDescent="0.25">
      <c r="A1461" t="s">
        <v>2992</v>
      </c>
      <c r="B1461" t="s">
        <v>3078</v>
      </c>
      <c r="C1461" t="s">
        <v>3063</v>
      </c>
      <c r="D1461">
        <v>1.2454031000000001</v>
      </c>
    </row>
    <row r="1462" spans="1:4" x14ac:dyDescent="0.25">
      <c r="A1462" t="s">
        <v>2992</v>
      </c>
      <c r="B1462" t="s">
        <v>3079</v>
      </c>
      <c r="C1462" t="s">
        <v>3059</v>
      </c>
      <c r="D1462">
        <v>1.6721993000000002</v>
      </c>
    </row>
    <row r="1463" spans="1:4" x14ac:dyDescent="0.25">
      <c r="A1463" t="s">
        <v>2992</v>
      </c>
      <c r="B1463" t="s">
        <v>3079</v>
      </c>
      <c r="C1463" t="s">
        <v>3068</v>
      </c>
      <c r="D1463">
        <v>14.127783310000002</v>
      </c>
    </row>
    <row r="1464" spans="1:4" x14ac:dyDescent="0.25">
      <c r="A1464" t="s">
        <v>2992</v>
      </c>
      <c r="B1464" t="s">
        <v>3079</v>
      </c>
      <c r="C1464" t="s">
        <v>3060</v>
      </c>
      <c r="D1464">
        <v>20.89384879</v>
      </c>
    </row>
    <row r="1465" spans="1:4" x14ac:dyDescent="0.25">
      <c r="A1465" t="s">
        <v>2992</v>
      </c>
      <c r="B1465" t="s">
        <v>3079</v>
      </c>
      <c r="C1465" t="s">
        <v>3061</v>
      </c>
      <c r="D1465">
        <v>233.57025500999998</v>
      </c>
    </row>
    <row r="1466" spans="1:4" x14ac:dyDescent="0.25">
      <c r="A1466" t="s">
        <v>2992</v>
      </c>
      <c r="B1466" t="s">
        <v>3079</v>
      </c>
      <c r="C1466" t="s">
        <v>3062</v>
      </c>
      <c r="D1466">
        <v>193.41654362999998</v>
      </c>
    </row>
    <row r="1467" spans="1:4" x14ac:dyDescent="0.25">
      <c r="A1467" t="s">
        <v>2992</v>
      </c>
      <c r="B1467" t="s">
        <v>3079</v>
      </c>
      <c r="C1467" t="s">
        <v>3063</v>
      </c>
      <c r="D1467">
        <v>300.12264940999995</v>
      </c>
    </row>
    <row r="1468" spans="1:4" x14ac:dyDescent="0.25">
      <c r="A1468" t="s">
        <v>2992</v>
      </c>
      <c r="B1468" t="s">
        <v>3079</v>
      </c>
      <c r="C1468" t="s">
        <v>3064</v>
      </c>
      <c r="D1468">
        <v>46.785411740000001</v>
      </c>
    </row>
    <row r="1469" spans="1:4" x14ac:dyDescent="0.25">
      <c r="A1469" t="s">
        <v>2992</v>
      </c>
      <c r="B1469" t="s">
        <v>3079</v>
      </c>
      <c r="C1469" t="s">
        <v>3065</v>
      </c>
      <c r="D1469">
        <v>14.89178785</v>
      </c>
    </row>
    <row r="1470" spans="1:4" x14ac:dyDescent="0.25">
      <c r="A1470" t="s">
        <v>2992</v>
      </c>
      <c r="B1470" t="s">
        <v>3079</v>
      </c>
      <c r="C1470" t="s">
        <v>3066</v>
      </c>
      <c r="D1470">
        <v>36.756432480000008</v>
      </c>
    </row>
    <row r="1471" spans="1:4" x14ac:dyDescent="0.25">
      <c r="A1471" t="s">
        <v>2992</v>
      </c>
      <c r="B1471" t="s">
        <v>3079</v>
      </c>
      <c r="C1471" t="s">
        <v>3067</v>
      </c>
      <c r="D1471">
        <v>15.371915710000001</v>
      </c>
    </row>
    <row r="1472" spans="1:4" x14ac:dyDescent="0.25">
      <c r="A1472" t="s">
        <v>2992</v>
      </c>
      <c r="B1472" t="s">
        <v>3080</v>
      </c>
      <c r="C1472" t="s">
        <v>3059</v>
      </c>
      <c r="D1472">
        <v>0.32732030000000001</v>
      </c>
    </row>
    <row r="1473" spans="1:4" x14ac:dyDescent="0.25">
      <c r="A1473" t="s">
        <v>2992</v>
      </c>
      <c r="B1473" t="s">
        <v>3080</v>
      </c>
      <c r="C1473" t="s">
        <v>3068</v>
      </c>
      <c r="D1473">
        <v>6.0064309999999996E-2</v>
      </c>
    </row>
    <row r="1474" spans="1:4" x14ac:dyDescent="0.25">
      <c r="A1474" t="s">
        <v>2992</v>
      </c>
      <c r="B1474" t="s">
        <v>3080</v>
      </c>
      <c r="C1474" t="s">
        <v>3060</v>
      </c>
      <c r="D1474">
        <v>1.4070311599999998</v>
      </c>
    </row>
    <row r="1475" spans="1:4" x14ac:dyDescent="0.25">
      <c r="A1475" t="s">
        <v>2992</v>
      </c>
      <c r="B1475" t="s">
        <v>3080</v>
      </c>
      <c r="C1475" t="s">
        <v>3061</v>
      </c>
      <c r="D1475">
        <v>0.49440964999999998</v>
      </c>
    </row>
    <row r="1476" spans="1:4" x14ac:dyDescent="0.25">
      <c r="A1476" t="s">
        <v>2992</v>
      </c>
      <c r="B1476" t="s">
        <v>3080</v>
      </c>
      <c r="C1476" t="s">
        <v>3062</v>
      </c>
      <c r="D1476">
        <v>0.17985848999999998</v>
      </c>
    </row>
    <row r="1477" spans="1:4" x14ac:dyDescent="0.25">
      <c r="A1477" t="s">
        <v>2992</v>
      </c>
      <c r="B1477" t="s">
        <v>3081</v>
      </c>
      <c r="C1477" t="s">
        <v>3059</v>
      </c>
      <c r="D1477">
        <v>6.4501410000000009E-2</v>
      </c>
    </row>
    <row r="1478" spans="1:4" x14ac:dyDescent="0.25">
      <c r="A1478" t="s">
        <v>2992</v>
      </c>
      <c r="B1478" t="s">
        <v>3081</v>
      </c>
      <c r="C1478" t="s">
        <v>3060</v>
      </c>
      <c r="D1478">
        <v>18.340956569999999</v>
      </c>
    </row>
    <row r="1479" spans="1:4" x14ac:dyDescent="0.25">
      <c r="A1479" t="s">
        <v>2992</v>
      </c>
      <c r="B1479" t="s">
        <v>3081</v>
      </c>
      <c r="C1479" t="s">
        <v>3061</v>
      </c>
      <c r="D1479">
        <v>42.103166779999995</v>
      </c>
    </row>
    <row r="1480" spans="1:4" x14ac:dyDescent="0.25">
      <c r="A1480" t="s">
        <v>2992</v>
      </c>
      <c r="B1480" t="s">
        <v>3081</v>
      </c>
      <c r="C1480" t="s">
        <v>3062</v>
      </c>
      <c r="D1480">
        <v>2.5244105800000001</v>
      </c>
    </row>
    <row r="1481" spans="1:4" x14ac:dyDescent="0.25">
      <c r="A1481" t="s">
        <v>2992</v>
      </c>
      <c r="B1481" t="s">
        <v>3082</v>
      </c>
      <c r="C1481" t="s">
        <v>3059</v>
      </c>
      <c r="D1481">
        <v>4.250816340000001</v>
      </c>
    </row>
    <row r="1482" spans="1:4" x14ac:dyDescent="0.25">
      <c r="A1482" t="s">
        <v>2992</v>
      </c>
      <c r="B1482" t="s">
        <v>3082</v>
      </c>
      <c r="C1482" t="s">
        <v>3068</v>
      </c>
      <c r="D1482">
        <v>10.586608399999999</v>
      </c>
    </row>
    <row r="1483" spans="1:4" x14ac:dyDescent="0.25">
      <c r="A1483" t="s">
        <v>2992</v>
      </c>
      <c r="B1483" t="s">
        <v>3082</v>
      </c>
      <c r="C1483" t="s">
        <v>3060</v>
      </c>
      <c r="D1483">
        <v>49.707641620000011</v>
      </c>
    </row>
    <row r="1484" spans="1:4" x14ac:dyDescent="0.25">
      <c r="A1484" t="s">
        <v>2992</v>
      </c>
      <c r="B1484" t="s">
        <v>3082</v>
      </c>
      <c r="C1484" t="s">
        <v>3061</v>
      </c>
      <c r="D1484">
        <v>285.81908378000003</v>
      </c>
    </row>
    <row r="1485" spans="1:4" x14ac:dyDescent="0.25">
      <c r="A1485" t="s">
        <v>2992</v>
      </c>
      <c r="B1485" t="s">
        <v>3082</v>
      </c>
      <c r="C1485" t="s">
        <v>3062</v>
      </c>
      <c r="D1485">
        <v>223.28049709000001</v>
      </c>
    </row>
    <row r="1486" spans="1:4" x14ac:dyDescent="0.25">
      <c r="A1486" t="s">
        <v>2992</v>
      </c>
      <c r="B1486" t="s">
        <v>3082</v>
      </c>
      <c r="C1486" t="s">
        <v>3063</v>
      </c>
      <c r="D1486">
        <v>46.597113429999986</v>
      </c>
    </row>
    <row r="1487" spans="1:4" x14ac:dyDescent="0.25">
      <c r="A1487" t="s">
        <v>2992</v>
      </c>
      <c r="B1487" t="s">
        <v>3082</v>
      </c>
      <c r="C1487" t="s">
        <v>3066</v>
      </c>
      <c r="D1487">
        <v>2.79296685</v>
      </c>
    </row>
    <row r="1488" spans="1:4" x14ac:dyDescent="0.25">
      <c r="A1488" t="s">
        <v>2992</v>
      </c>
      <c r="B1488" t="s">
        <v>3082</v>
      </c>
      <c r="C1488" t="s">
        <v>3067</v>
      </c>
      <c r="D1488">
        <v>2.7576263299999999</v>
      </c>
    </row>
    <row r="1489" spans="1:4" x14ac:dyDescent="0.25">
      <c r="A1489" t="s">
        <v>2992</v>
      </c>
      <c r="B1489" t="s">
        <v>3083</v>
      </c>
      <c r="C1489" t="s">
        <v>3061</v>
      </c>
      <c r="D1489">
        <v>1.5104886400000002</v>
      </c>
    </row>
    <row r="1490" spans="1:4" x14ac:dyDescent="0.25">
      <c r="A1490" t="s">
        <v>2992</v>
      </c>
      <c r="B1490" t="s">
        <v>3084</v>
      </c>
      <c r="C1490" t="s">
        <v>3059</v>
      </c>
      <c r="D1490">
        <v>1.77326147</v>
      </c>
    </row>
    <row r="1491" spans="1:4" x14ac:dyDescent="0.25">
      <c r="A1491" t="s">
        <v>2992</v>
      </c>
      <c r="B1491" t="s">
        <v>3084</v>
      </c>
      <c r="C1491" t="s">
        <v>3068</v>
      </c>
      <c r="D1491">
        <v>0.91625212999999994</v>
      </c>
    </row>
    <row r="1492" spans="1:4" x14ac:dyDescent="0.25">
      <c r="A1492" t="s">
        <v>2992</v>
      </c>
      <c r="B1492" t="s">
        <v>3084</v>
      </c>
      <c r="C1492" t="s">
        <v>3060</v>
      </c>
      <c r="D1492">
        <v>18.272363540000004</v>
      </c>
    </row>
    <row r="1493" spans="1:4" x14ac:dyDescent="0.25">
      <c r="A1493" t="s">
        <v>2992</v>
      </c>
      <c r="B1493" t="s">
        <v>3084</v>
      </c>
      <c r="C1493" t="s">
        <v>3061</v>
      </c>
      <c r="D1493">
        <v>46.034892810000009</v>
      </c>
    </row>
    <row r="1494" spans="1:4" x14ac:dyDescent="0.25">
      <c r="A1494" t="s">
        <v>2992</v>
      </c>
      <c r="B1494" t="s">
        <v>3084</v>
      </c>
      <c r="C1494" t="s">
        <v>3062</v>
      </c>
      <c r="D1494">
        <v>26.205632429999998</v>
      </c>
    </row>
    <row r="1495" spans="1:4" x14ac:dyDescent="0.25">
      <c r="A1495" t="s">
        <v>2992</v>
      </c>
      <c r="B1495" t="s">
        <v>3084</v>
      </c>
      <c r="C1495" t="s">
        <v>3063</v>
      </c>
      <c r="D1495">
        <v>11.92775155</v>
      </c>
    </row>
    <row r="1496" spans="1:4" x14ac:dyDescent="0.25">
      <c r="A1496" t="s">
        <v>2992</v>
      </c>
      <c r="B1496" t="s">
        <v>3084</v>
      </c>
      <c r="C1496" t="s">
        <v>3064</v>
      </c>
      <c r="D1496">
        <v>1.9909711699999999</v>
      </c>
    </row>
    <row r="1497" spans="1:4" x14ac:dyDescent="0.25">
      <c r="A1497" t="s">
        <v>2992</v>
      </c>
      <c r="B1497" t="s">
        <v>3084</v>
      </c>
      <c r="C1497" t="s">
        <v>3066</v>
      </c>
      <c r="D1497">
        <v>8.4989514900000014</v>
      </c>
    </row>
    <row r="1498" spans="1:4" x14ac:dyDescent="0.25">
      <c r="A1498" t="s">
        <v>2992</v>
      </c>
      <c r="B1498" t="s">
        <v>3085</v>
      </c>
      <c r="C1498" t="s">
        <v>3059</v>
      </c>
      <c r="D1498">
        <v>1.4791816499999999</v>
      </c>
    </row>
    <row r="1499" spans="1:4" x14ac:dyDescent="0.25">
      <c r="A1499" t="s">
        <v>2992</v>
      </c>
      <c r="B1499" t="s">
        <v>3085</v>
      </c>
      <c r="C1499" t="s">
        <v>3068</v>
      </c>
      <c r="D1499">
        <v>2.3266910000000003</v>
      </c>
    </row>
    <row r="1500" spans="1:4" x14ac:dyDescent="0.25">
      <c r="A1500" t="s">
        <v>2992</v>
      </c>
      <c r="B1500" t="s">
        <v>3085</v>
      </c>
      <c r="C1500" t="s">
        <v>3060</v>
      </c>
      <c r="D1500">
        <v>6.28357001</v>
      </c>
    </row>
    <row r="1501" spans="1:4" x14ac:dyDescent="0.25">
      <c r="A1501" t="s">
        <v>2992</v>
      </c>
      <c r="B1501" t="s">
        <v>3085</v>
      </c>
      <c r="C1501" t="s">
        <v>3061</v>
      </c>
      <c r="D1501">
        <v>78.872775379999979</v>
      </c>
    </row>
    <row r="1502" spans="1:4" x14ac:dyDescent="0.25">
      <c r="A1502" t="s">
        <v>2992</v>
      </c>
      <c r="B1502" t="s">
        <v>3085</v>
      </c>
      <c r="C1502" t="s">
        <v>3062</v>
      </c>
      <c r="D1502">
        <v>146.87249213999999</v>
      </c>
    </row>
    <row r="1503" spans="1:4" x14ac:dyDescent="0.25">
      <c r="A1503" t="s">
        <v>2992</v>
      </c>
      <c r="B1503" t="s">
        <v>3085</v>
      </c>
      <c r="C1503" t="s">
        <v>3063</v>
      </c>
      <c r="D1503">
        <v>224.36444680999995</v>
      </c>
    </row>
    <row r="1504" spans="1:4" x14ac:dyDescent="0.25">
      <c r="A1504" t="s">
        <v>2992</v>
      </c>
      <c r="B1504" t="s">
        <v>3085</v>
      </c>
      <c r="C1504" t="s">
        <v>3064</v>
      </c>
      <c r="D1504">
        <v>26.802191620000002</v>
      </c>
    </row>
    <row r="1505" spans="1:4" x14ac:dyDescent="0.25">
      <c r="A1505" t="s">
        <v>2992</v>
      </c>
      <c r="B1505" t="s">
        <v>3085</v>
      </c>
      <c r="C1505" t="s">
        <v>3065</v>
      </c>
      <c r="D1505">
        <v>13.15200883</v>
      </c>
    </row>
    <row r="1506" spans="1:4" x14ac:dyDescent="0.25">
      <c r="A1506" t="s">
        <v>2992</v>
      </c>
      <c r="B1506" t="s">
        <v>3085</v>
      </c>
      <c r="C1506" t="s">
        <v>3067</v>
      </c>
      <c r="D1506">
        <v>19.005109999999998</v>
      </c>
    </row>
    <row r="1507" spans="1:4" x14ac:dyDescent="0.25">
      <c r="A1507" t="s">
        <v>2992</v>
      </c>
      <c r="B1507" t="s">
        <v>3086</v>
      </c>
      <c r="C1507" t="s">
        <v>3059</v>
      </c>
      <c r="D1507">
        <v>6.3858862000000007</v>
      </c>
    </row>
    <row r="1508" spans="1:4" x14ac:dyDescent="0.25">
      <c r="A1508" t="s">
        <v>2992</v>
      </c>
      <c r="B1508" t="s">
        <v>3086</v>
      </c>
      <c r="C1508" t="s">
        <v>3068</v>
      </c>
      <c r="D1508">
        <v>9.4963630199999987</v>
      </c>
    </row>
    <row r="1509" spans="1:4" x14ac:dyDescent="0.25">
      <c r="A1509" t="s">
        <v>2992</v>
      </c>
      <c r="B1509" t="s">
        <v>3086</v>
      </c>
      <c r="C1509" t="s">
        <v>3060</v>
      </c>
      <c r="D1509">
        <v>46.466775439999992</v>
      </c>
    </row>
    <row r="1510" spans="1:4" x14ac:dyDescent="0.25">
      <c r="A1510" t="s">
        <v>2992</v>
      </c>
      <c r="B1510" t="s">
        <v>3086</v>
      </c>
      <c r="C1510" t="s">
        <v>3061</v>
      </c>
      <c r="D1510">
        <v>261.47217419000003</v>
      </c>
    </row>
    <row r="1511" spans="1:4" x14ac:dyDescent="0.25">
      <c r="A1511" t="s">
        <v>2992</v>
      </c>
      <c r="B1511" t="s">
        <v>3086</v>
      </c>
      <c r="C1511" t="s">
        <v>3062</v>
      </c>
      <c r="D1511">
        <v>5.2517935700000002</v>
      </c>
    </row>
    <row r="1512" spans="1:4" x14ac:dyDescent="0.25">
      <c r="A1512" t="s">
        <v>2992</v>
      </c>
      <c r="B1512" t="s">
        <v>3086</v>
      </c>
      <c r="C1512" t="s">
        <v>3063</v>
      </c>
      <c r="D1512">
        <v>14.276899369999999</v>
      </c>
    </row>
    <row r="1513" spans="1:4" x14ac:dyDescent="0.25">
      <c r="A1513" t="s">
        <v>2992</v>
      </c>
      <c r="B1513" t="s">
        <v>3086</v>
      </c>
      <c r="C1513" t="s">
        <v>3066</v>
      </c>
      <c r="D1513">
        <v>207.0698433</v>
      </c>
    </row>
    <row r="1514" spans="1:4" x14ac:dyDescent="0.25">
      <c r="A1514" t="s">
        <v>2992</v>
      </c>
      <c r="B1514" t="s">
        <v>3086</v>
      </c>
      <c r="C1514" t="s">
        <v>3067</v>
      </c>
      <c r="D1514">
        <v>2.7119579900000002</v>
      </c>
    </row>
    <row r="1515" spans="1:4" x14ac:dyDescent="0.25">
      <c r="A1515" t="s">
        <v>2992</v>
      </c>
      <c r="B1515" t="s">
        <v>3087</v>
      </c>
      <c r="C1515" t="s">
        <v>3059</v>
      </c>
      <c r="D1515">
        <v>4.9833570100000006</v>
      </c>
    </row>
    <row r="1516" spans="1:4" x14ac:dyDescent="0.25">
      <c r="A1516" t="s">
        <v>2992</v>
      </c>
      <c r="B1516" t="s">
        <v>3087</v>
      </c>
      <c r="C1516" t="s">
        <v>3060</v>
      </c>
      <c r="D1516">
        <v>3.2436102199999999</v>
      </c>
    </row>
    <row r="1517" spans="1:4" x14ac:dyDescent="0.25">
      <c r="A1517" t="s">
        <v>2992</v>
      </c>
      <c r="B1517" t="s">
        <v>3087</v>
      </c>
      <c r="C1517" t="s">
        <v>3061</v>
      </c>
      <c r="D1517">
        <v>0.47982814000000007</v>
      </c>
    </row>
    <row r="1518" spans="1:4" x14ac:dyDescent="0.25">
      <c r="A1518" t="s">
        <v>2992</v>
      </c>
      <c r="B1518" t="s">
        <v>3087</v>
      </c>
      <c r="C1518" t="s">
        <v>3062</v>
      </c>
      <c r="D1518">
        <v>20.96556816</v>
      </c>
    </row>
    <row r="1519" spans="1:4" x14ac:dyDescent="0.25">
      <c r="A1519" t="s">
        <v>2993</v>
      </c>
      <c r="B1519" t="s">
        <v>3078</v>
      </c>
      <c r="C1519" t="s">
        <v>3059</v>
      </c>
      <c r="D1519">
        <v>1.3431273099999994</v>
      </c>
    </row>
    <row r="1520" spans="1:4" x14ac:dyDescent="0.25">
      <c r="A1520" t="s">
        <v>2993</v>
      </c>
      <c r="B1520" t="s">
        <v>3078</v>
      </c>
      <c r="C1520" t="s">
        <v>3060</v>
      </c>
      <c r="D1520">
        <v>2.0672099999999999E-3</v>
      </c>
    </row>
    <row r="1521" spans="1:4" x14ac:dyDescent="0.25">
      <c r="A1521" t="s">
        <v>2993</v>
      </c>
      <c r="B1521" t="s">
        <v>3079</v>
      </c>
      <c r="C1521" t="s">
        <v>3059</v>
      </c>
      <c r="D1521">
        <v>707.12685030999967</v>
      </c>
    </row>
    <row r="1522" spans="1:4" x14ac:dyDescent="0.25">
      <c r="A1522" t="s">
        <v>2993</v>
      </c>
      <c r="B1522" t="s">
        <v>3079</v>
      </c>
      <c r="C1522" t="s">
        <v>3060</v>
      </c>
      <c r="D1522">
        <v>658.09296777999964</v>
      </c>
    </row>
    <row r="1523" spans="1:4" x14ac:dyDescent="0.25">
      <c r="A1523" t="s">
        <v>2993</v>
      </c>
      <c r="B1523" t="s">
        <v>3079</v>
      </c>
      <c r="C1523" t="s">
        <v>3061</v>
      </c>
      <c r="D1523">
        <v>170.07502237999992</v>
      </c>
    </row>
    <row r="1524" spans="1:4" x14ac:dyDescent="0.25">
      <c r="A1524" t="s">
        <v>2993</v>
      </c>
      <c r="B1524" t="s">
        <v>3079</v>
      </c>
      <c r="C1524" t="s">
        <v>3065</v>
      </c>
      <c r="D1524">
        <v>7.6616392800000002</v>
      </c>
    </row>
    <row r="1525" spans="1:4" x14ac:dyDescent="0.25">
      <c r="A1525" t="s">
        <v>2993</v>
      </c>
      <c r="B1525" t="s">
        <v>3080</v>
      </c>
      <c r="C1525" t="s">
        <v>3059</v>
      </c>
      <c r="D1525">
        <v>33.81139738000001</v>
      </c>
    </row>
    <row r="1526" spans="1:4" x14ac:dyDescent="0.25">
      <c r="A1526" t="s">
        <v>2993</v>
      </c>
      <c r="B1526" t="s">
        <v>3080</v>
      </c>
      <c r="C1526" t="s">
        <v>3060</v>
      </c>
      <c r="D1526">
        <v>14.019893029999999</v>
      </c>
    </row>
    <row r="1527" spans="1:4" x14ac:dyDescent="0.25">
      <c r="A1527" t="s">
        <v>2993</v>
      </c>
      <c r="B1527" t="s">
        <v>3081</v>
      </c>
      <c r="C1527" t="s">
        <v>3059</v>
      </c>
      <c r="D1527">
        <v>8.4715850000000009E-2</v>
      </c>
    </row>
    <row r="1528" spans="1:4" x14ac:dyDescent="0.25">
      <c r="A1528" t="s">
        <v>2993</v>
      </c>
      <c r="B1528" t="s">
        <v>3081</v>
      </c>
      <c r="C1528" t="s">
        <v>3060</v>
      </c>
      <c r="D1528">
        <v>13.66060231</v>
      </c>
    </row>
    <row r="1529" spans="1:4" x14ac:dyDescent="0.25">
      <c r="A1529" t="s">
        <v>2993</v>
      </c>
      <c r="B1529" t="s">
        <v>3082</v>
      </c>
      <c r="C1529" t="s">
        <v>3059</v>
      </c>
      <c r="D1529">
        <v>5.1611997000000001</v>
      </c>
    </row>
    <row r="1530" spans="1:4" x14ac:dyDescent="0.25">
      <c r="A1530" t="s">
        <v>2993</v>
      </c>
      <c r="B1530" t="s">
        <v>3082</v>
      </c>
      <c r="C1530" t="s">
        <v>3060</v>
      </c>
      <c r="D1530">
        <v>34.05789927</v>
      </c>
    </row>
    <row r="1531" spans="1:4" x14ac:dyDescent="0.25">
      <c r="A1531" t="s">
        <v>2993</v>
      </c>
      <c r="B1531" t="s">
        <v>3082</v>
      </c>
      <c r="C1531" t="s">
        <v>3061</v>
      </c>
      <c r="D1531">
        <v>196.52984960000003</v>
      </c>
    </row>
    <row r="1532" spans="1:4" x14ac:dyDescent="0.25">
      <c r="A1532" t="s">
        <v>2993</v>
      </c>
      <c r="B1532" t="s">
        <v>3082</v>
      </c>
      <c r="C1532" t="s">
        <v>3066</v>
      </c>
      <c r="D1532">
        <v>1.2598329099999999</v>
      </c>
    </row>
    <row r="1533" spans="1:4" x14ac:dyDescent="0.25">
      <c r="A1533" t="s">
        <v>2993</v>
      </c>
      <c r="B1533" t="s">
        <v>3084</v>
      </c>
      <c r="C1533" t="s">
        <v>3059</v>
      </c>
      <c r="D1533">
        <v>577.75257967999949</v>
      </c>
    </row>
    <row r="1534" spans="1:4" x14ac:dyDescent="0.25">
      <c r="A1534" t="s">
        <v>2993</v>
      </c>
      <c r="B1534" t="s">
        <v>3084</v>
      </c>
      <c r="C1534" t="s">
        <v>3068</v>
      </c>
      <c r="D1534">
        <v>1.31815565</v>
      </c>
    </row>
    <row r="1535" spans="1:4" x14ac:dyDescent="0.25">
      <c r="A1535" t="s">
        <v>2993</v>
      </c>
      <c r="B1535" t="s">
        <v>3084</v>
      </c>
      <c r="C1535" t="s">
        <v>3060</v>
      </c>
      <c r="D1535">
        <v>753.99029066000014</v>
      </c>
    </row>
    <row r="1536" spans="1:4" x14ac:dyDescent="0.25">
      <c r="A1536" t="s">
        <v>2993</v>
      </c>
      <c r="B1536" t="s">
        <v>3084</v>
      </c>
      <c r="C1536" t="s">
        <v>3061</v>
      </c>
      <c r="D1536">
        <v>95.58521319999997</v>
      </c>
    </row>
    <row r="1537" spans="1:4" x14ac:dyDescent="0.25">
      <c r="A1537" t="s">
        <v>2993</v>
      </c>
      <c r="B1537" t="s">
        <v>3084</v>
      </c>
      <c r="C1537" t="s">
        <v>3062</v>
      </c>
      <c r="D1537">
        <v>5.4261054399999988</v>
      </c>
    </row>
    <row r="1538" spans="1:4" x14ac:dyDescent="0.25">
      <c r="A1538" t="s">
        <v>2993</v>
      </c>
      <c r="B1538" t="s">
        <v>3084</v>
      </c>
      <c r="C1538" t="s">
        <v>3063</v>
      </c>
      <c r="D1538">
        <v>3.6633701599999999</v>
      </c>
    </row>
    <row r="1539" spans="1:4" x14ac:dyDescent="0.25">
      <c r="A1539" t="s">
        <v>2993</v>
      </c>
      <c r="B1539" t="s">
        <v>3084</v>
      </c>
      <c r="C1539" t="s">
        <v>3064</v>
      </c>
      <c r="D1539">
        <v>0.64844049000000004</v>
      </c>
    </row>
    <row r="1540" spans="1:4" x14ac:dyDescent="0.25">
      <c r="A1540" t="s">
        <v>2993</v>
      </c>
      <c r="B1540" t="s">
        <v>3084</v>
      </c>
      <c r="C1540" t="s">
        <v>3065</v>
      </c>
      <c r="D1540">
        <v>0.49860453000000005</v>
      </c>
    </row>
    <row r="1541" spans="1:4" x14ac:dyDescent="0.25">
      <c r="A1541" t="s">
        <v>2993</v>
      </c>
      <c r="B1541" t="s">
        <v>3084</v>
      </c>
      <c r="C1541" t="s">
        <v>3066</v>
      </c>
      <c r="D1541">
        <v>0.82082100999999996</v>
      </c>
    </row>
    <row r="1542" spans="1:4" x14ac:dyDescent="0.25">
      <c r="A1542" t="s">
        <v>2993</v>
      </c>
      <c r="B1542" t="s">
        <v>3084</v>
      </c>
      <c r="C1542" t="s">
        <v>3067</v>
      </c>
      <c r="D1542">
        <v>0.43297954999999999</v>
      </c>
    </row>
    <row r="1543" spans="1:4" x14ac:dyDescent="0.25">
      <c r="A1543" t="s">
        <v>2993</v>
      </c>
      <c r="B1543" t="s">
        <v>3085</v>
      </c>
      <c r="C1543" t="s">
        <v>3059</v>
      </c>
      <c r="D1543">
        <v>8.36758092</v>
      </c>
    </row>
    <row r="1544" spans="1:4" x14ac:dyDescent="0.25">
      <c r="A1544" t="s">
        <v>2993</v>
      </c>
      <c r="B1544" t="s">
        <v>3085</v>
      </c>
      <c r="C1544" t="s">
        <v>3060</v>
      </c>
      <c r="D1544">
        <v>12.239334100000001</v>
      </c>
    </row>
    <row r="1545" spans="1:4" x14ac:dyDescent="0.25">
      <c r="A1545" t="s">
        <v>2993</v>
      </c>
      <c r="B1545" t="s">
        <v>3085</v>
      </c>
      <c r="C1545" t="s">
        <v>3061</v>
      </c>
      <c r="D1545">
        <v>11.90500984</v>
      </c>
    </row>
    <row r="1546" spans="1:4" x14ac:dyDescent="0.25">
      <c r="A1546" t="s">
        <v>2993</v>
      </c>
      <c r="B1546" t="s">
        <v>3085</v>
      </c>
      <c r="C1546" t="s">
        <v>3063</v>
      </c>
      <c r="D1546">
        <v>38.99</v>
      </c>
    </row>
    <row r="1547" spans="1:4" x14ac:dyDescent="0.25">
      <c r="A1547" t="s">
        <v>2993</v>
      </c>
      <c r="B1547" t="s">
        <v>3085</v>
      </c>
      <c r="C1547" t="s">
        <v>3064</v>
      </c>
      <c r="D1547">
        <v>0.18393646999999999</v>
      </c>
    </row>
    <row r="1548" spans="1:4" x14ac:dyDescent="0.25">
      <c r="A1548" t="s">
        <v>2993</v>
      </c>
      <c r="B1548" t="s">
        <v>3086</v>
      </c>
      <c r="C1548" t="s">
        <v>3059</v>
      </c>
      <c r="D1548">
        <v>322.31029163999989</v>
      </c>
    </row>
    <row r="1549" spans="1:4" x14ac:dyDescent="0.25">
      <c r="A1549" t="s">
        <v>2993</v>
      </c>
      <c r="B1549" t="s">
        <v>3086</v>
      </c>
      <c r="C1549" t="s">
        <v>3068</v>
      </c>
      <c r="D1549">
        <v>146.48235862000004</v>
      </c>
    </row>
    <row r="1550" spans="1:4" x14ac:dyDescent="0.25">
      <c r="A1550" t="s">
        <v>2993</v>
      </c>
      <c r="B1550" t="s">
        <v>3086</v>
      </c>
      <c r="C1550" t="s">
        <v>3060</v>
      </c>
      <c r="D1550">
        <v>650.58085769999957</v>
      </c>
    </row>
    <row r="1551" spans="1:4" x14ac:dyDescent="0.25">
      <c r="A1551" t="s">
        <v>2993</v>
      </c>
      <c r="B1551" t="s">
        <v>3086</v>
      </c>
      <c r="C1551" t="s">
        <v>3061</v>
      </c>
      <c r="D1551">
        <v>541.39992233000021</v>
      </c>
    </row>
    <row r="1552" spans="1:4" x14ac:dyDescent="0.25">
      <c r="A1552" t="s">
        <v>2993</v>
      </c>
      <c r="B1552" t="s">
        <v>3086</v>
      </c>
      <c r="C1552" t="s">
        <v>3062</v>
      </c>
      <c r="D1552">
        <v>237.42326113000001</v>
      </c>
    </row>
    <row r="1553" spans="1:4" x14ac:dyDescent="0.25">
      <c r="A1553" t="s">
        <v>2993</v>
      </c>
      <c r="B1553" t="s">
        <v>3086</v>
      </c>
      <c r="C1553" t="s">
        <v>3063</v>
      </c>
      <c r="D1553">
        <v>176.44094659999999</v>
      </c>
    </row>
    <row r="1554" spans="1:4" x14ac:dyDescent="0.25">
      <c r="A1554" t="s">
        <v>2993</v>
      </c>
      <c r="B1554" t="s">
        <v>3086</v>
      </c>
      <c r="C1554" t="s">
        <v>3064</v>
      </c>
      <c r="D1554">
        <v>28.843606949999998</v>
      </c>
    </row>
    <row r="1555" spans="1:4" x14ac:dyDescent="0.25">
      <c r="A1555" t="s">
        <v>2993</v>
      </c>
      <c r="B1555" t="s">
        <v>3086</v>
      </c>
      <c r="C1555" t="s">
        <v>3065</v>
      </c>
      <c r="D1555">
        <v>5.0577178200000006</v>
      </c>
    </row>
    <row r="1556" spans="1:4" x14ac:dyDescent="0.25">
      <c r="A1556" t="s">
        <v>2993</v>
      </c>
      <c r="B1556" t="s">
        <v>3086</v>
      </c>
      <c r="C1556" t="s">
        <v>3066</v>
      </c>
      <c r="D1556">
        <v>33.639069410000005</v>
      </c>
    </row>
    <row r="1557" spans="1:4" x14ac:dyDescent="0.25">
      <c r="A1557" t="s">
        <v>2993</v>
      </c>
      <c r="B1557" t="s">
        <v>3086</v>
      </c>
      <c r="C1557" t="s">
        <v>3067</v>
      </c>
      <c r="D1557">
        <v>98.090068029999998</v>
      </c>
    </row>
    <row r="1558" spans="1:4" x14ac:dyDescent="0.25">
      <c r="A1558" t="s">
        <v>2993</v>
      </c>
      <c r="B1558" t="s">
        <v>3087</v>
      </c>
      <c r="C1558" t="s">
        <v>3059</v>
      </c>
      <c r="D1558">
        <v>30588.598074869995</v>
      </c>
    </row>
    <row r="1559" spans="1:4" x14ac:dyDescent="0.25">
      <c r="A1559" t="s">
        <v>2993</v>
      </c>
      <c r="B1559" t="s">
        <v>3087</v>
      </c>
      <c r="C1559" t="s">
        <v>3068</v>
      </c>
      <c r="D1559">
        <v>8773.9417706400018</v>
      </c>
    </row>
    <row r="1560" spans="1:4" x14ac:dyDescent="0.25">
      <c r="A1560" t="s">
        <v>2993</v>
      </c>
      <c r="B1560" t="s">
        <v>3087</v>
      </c>
      <c r="C1560" t="s">
        <v>3060</v>
      </c>
      <c r="D1560">
        <v>11158.625681780002</v>
      </c>
    </row>
    <row r="1561" spans="1:4" x14ac:dyDescent="0.25">
      <c r="A1561" t="s">
        <v>2993</v>
      </c>
      <c r="B1561" t="s">
        <v>3087</v>
      </c>
      <c r="C1561" t="s">
        <v>3061</v>
      </c>
      <c r="D1561">
        <v>5881.8909638399991</v>
      </c>
    </row>
    <row r="1562" spans="1:4" x14ac:dyDescent="0.25">
      <c r="A1562" t="s">
        <v>2993</v>
      </c>
      <c r="B1562" t="s">
        <v>3087</v>
      </c>
      <c r="C1562" t="s">
        <v>3062</v>
      </c>
      <c r="D1562">
        <v>1823.1226715999987</v>
      </c>
    </row>
    <row r="1563" spans="1:4" x14ac:dyDescent="0.25">
      <c r="A1563" t="s">
        <v>2993</v>
      </c>
      <c r="B1563" t="s">
        <v>3087</v>
      </c>
      <c r="C1563" t="s">
        <v>3063</v>
      </c>
      <c r="D1563">
        <v>1978.9939473000009</v>
      </c>
    </row>
    <row r="1564" spans="1:4" x14ac:dyDescent="0.25">
      <c r="A1564" t="s">
        <v>2993</v>
      </c>
      <c r="B1564" t="s">
        <v>3087</v>
      </c>
      <c r="C1564" t="s">
        <v>3064</v>
      </c>
      <c r="D1564">
        <v>763.0025428499996</v>
      </c>
    </row>
    <row r="1565" spans="1:4" x14ac:dyDescent="0.25">
      <c r="A1565" t="s">
        <v>2993</v>
      </c>
      <c r="B1565" t="s">
        <v>3087</v>
      </c>
      <c r="C1565" t="s">
        <v>3065</v>
      </c>
      <c r="D1565">
        <v>584.33198763999951</v>
      </c>
    </row>
    <row r="1566" spans="1:4" x14ac:dyDescent="0.25">
      <c r="A1566" t="s">
        <v>2993</v>
      </c>
      <c r="B1566" t="s">
        <v>3087</v>
      </c>
      <c r="C1566" t="s">
        <v>3066</v>
      </c>
      <c r="D1566">
        <v>1690.5695032500005</v>
      </c>
    </row>
    <row r="1567" spans="1:4" x14ac:dyDescent="0.25">
      <c r="A1567" t="s">
        <v>2993</v>
      </c>
      <c r="B1567" t="s">
        <v>3087</v>
      </c>
      <c r="C1567" t="s">
        <v>3067</v>
      </c>
      <c r="D1567">
        <v>261.77698793999991</v>
      </c>
    </row>
    <row r="1568" spans="1:4" x14ac:dyDescent="0.25">
      <c r="A1568" t="s">
        <v>2988</v>
      </c>
      <c r="B1568" t="s">
        <v>3078</v>
      </c>
      <c r="C1568" t="s">
        <v>3088</v>
      </c>
      <c r="D1568">
        <v>12.572405913008348</v>
      </c>
    </row>
    <row r="1569" spans="1:4" x14ac:dyDescent="0.25">
      <c r="A1569" t="s">
        <v>2988</v>
      </c>
      <c r="B1569" t="s">
        <v>3079</v>
      </c>
      <c r="C1569" t="s">
        <v>3088</v>
      </c>
      <c r="D1569">
        <v>45.548980991065335</v>
      </c>
    </row>
    <row r="1570" spans="1:4" x14ac:dyDescent="0.25">
      <c r="A1570" t="s">
        <v>2988</v>
      </c>
      <c r="B1570" t="s">
        <v>3080</v>
      </c>
      <c r="C1570" t="s">
        <v>3088</v>
      </c>
      <c r="D1570">
        <v>21.990362825769221</v>
      </c>
    </row>
    <row r="1571" spans="1:4" x14ac:dyDescent="0.25">
      <c r="A1571" t="s">
        <v>2988</v>
      </c>
      <c r="B1571" t="s">
        <v>3081</v>
      </c>
      <c r="C1571" t="s">
        <v>3088</v>
      </c>
      <c r="D1571">
        <v>50.148906604021725</v>
      </c>
    </row>
    <row r="1572" spans="1:4" x14ac:dyDescent="0.25">
      <c r="A1572" t="s">
        <v>2988</v>
      </c>
      <c r="B1572" t="s">
        <v>3082</v>
      </c>
      <c r="C1572" t="s">
        <v>3088</v>
      </c>
      <c r="D1572">
        <v>36.498219486711683</v>
      </c>
    </row>
    <row r="1573" spans="1:4" x14ac:dyDescent="0.25">
      <c r="A1573" t="s">
        <v>2988</v>
      </c>
      <c r="B1573" t="s">
        <v>3083</v>
      </c>
      <c r="C1573" t="s">
        <v>3088</v>
      </c>
      <c r="D1573">
        <v>5.5286553761252497</v>
      </c>
    </row>
    <row r="1574" spans="1:4" x14ac:dyDescent="0.25">
      <c r="A1574" t="s">
        <v>2988</v>
      </c>
      <c r="B1574" t="s">
        <v>3084</v>
      </c>
      <c r="C1574" t="s">
        <v>3088</v>
      </c>
      <c r="D1574">
        <v>29.227922718677238</v>
      </c>
    </row>
    <row r="1575" spans="1:4" x14ac:dyDescent="0.25">
      <c r="A1575" t="s">
        <v>2988</v>
      </c>
      <c r="B1575" t="s">
        <v>3085</v>
      </c>
      <c r="C1575" t="s">
        <v>3088</v>
      </c>
      <c r="D1575">
        <v>34.422966976919597</v>
      </c>
    </row>
    <row r="1576" spans="1:4" x14ac:dyDescent="0.25">
      <c r="A1576" t="s">
        <v>2988</v>
      </c>
      <c r="B1576" t="s">
        <v>3086</v>
      </c>
      <c r="C1576" t="s">
        <v>3088</v>
      </c>
      <c r="D1576">
        <v>27.216451956713136</v>
      </c>
    </row>
    <row r="1577" spans="1:4" x14ac:dyDescent="0.25">
      <c r="A1577" t="s">
        <v>2988</v>
      </c>
      <c r="B1577" t="s">
        <v>3087</v>
      </c>
      <c r="C1577" t="s">
        <v>3088</v>
      </c>
      <c r="D1577">
        <v>18.912935855235851</v>
      </c>
    </row>
    <row r="1578" spans="1:4" x14ac:dyDescent="0.25">
      <c r="A1578" t="s">
        <v>2989</v>
      </c>
      <c r="B1578" t="s">
        <v>3078</v>
      </c>
      <c r="C1578" t="s">
        <v>3088</v>
      </c>
      <c r="D1578">
        <v>28.961620833405068</v>
      </c>
    </row>
    <row r="1579" spans="1:4" x14ac:dyDescent="0.25">
      <c r="A1579" t="s">
        <v>2989</v>
      </c>
      <c r="B1579" t="s">
        <v>3079</v>
      </c>
      <c r="C1579" t="s">
        <v>3088</v>
      </c>
      <c r="D1579">
        <v>32.932614328525908</v>
      </c>
    </row>
    <row r="1580" spans="1:4" x14ac:dyDescent="0.25">
      <c r="A1580" t="s">
        <v>2989</v>
      </c>
      <c r="B1580" t="s">
        <v>3080</v>
      </c>
      <c r="C1580" t="s">
        <v>3088</v>
      </c>
      <c r="D1580">
        <v>49.824049355604508</v>
      </c>
    </row>
    <row r="1581" spans="1:4" x14ac:dyDescent="0.25">
      <c r="A1581" t="s">
        <v>2989</v>
      </c>
      <c r="B1581" t="s">
        <v>3081</v>
      </c>
      <c r="C1581" t="s">
        <v>3088</v>
      </c>
      <c r="D1581">
        <v>44.290352997682042</v>
      </c>
    </row>
    <row r="1582" spans="1:4" x14ac:dyDescent="0.25">
      <c r="A1582" t="s">
        <v>2989</v>
      </c>
      <c r="B1582" t="s">
        <v>3082</v>
      </c>
      <c r="C1582" t="s">
        <v>3088</v>
      </c>
      <c r="D1582">
        <v>37.978907969329988</v>
      </c>
    </row>
    <row r="1583" spans="1:4" x14ac:dyDescent="0.25">
      <c r="A1583" t="s">
        <v>2989</v>
      </c>
      <c r="B1583" t="s">
        <v>3083</v>
      </c>
      <c r="C1583" t="s">
        <v>3088</v>
      </c>
      <c r="D1583">
        <v>55.61046046820482</v>
      </c>
    </row>
    <row r="1584" spans="1:4" x14ac:dyDescent="0.25">
      <c r="A1584" t="s">
        <v>2989</v>
      </c>
      <c r="B1584" t="s">
        <v>3084</v>
      </c>
      <c r="C1584" t="s">
        <v>3088</v>
      </c>
      <c r="D1584">
        <v>57.574718293469395</v>
      </c>
    </row>
    <row r="1585" spans="1:4" x14ac:dyDescent="0.25">
      <c r="A1585" t="s">
        <v>2989</v>
      </c>
      <c r="B1585" t="s">
        <v>3085</v>
      </c>
      <c r="C1585" t="s">
        <v>3088</v>
      </c>
      <c r="D1585">
        <v>46.04014545000566</v>
      </c>
    </row>
    <row r="1586" spans="1:4" x14ac:dyDescent="0.25">
      <c r="A1586" t="s">
        <v>2989</v>
      </c>
      <c r="B1586" t="s">
        <v>3086</v>
      </c>
      <c r="C1586" t="s">
        <v>3088</v>
      </c>
      <c r="D1586">
        <v>33.009257675641834</v>
      </c>
    </row>
    <row r="1587" spans="1:4" x14ac:dyDescent="0.25">
      <c r="A1587" t="s">
        <v>2989</v>
      </c>
      <c r="B1587" t="s">
        <v>3087</v>
      </c>
      <c r="C1587" t="s">
        <v>3088</v>
      </c>
      <c r="D1587">
        <v>41.995500265815899</v>
      </c>
    </row>
    <row r="1588" spans="1:4" x14ac:dyDescent="0.25">
      <c r="A1588" t="s">
        <v>2990</v>
      </c>
      <c r="B1588" t="s">
        <v>3078</v>
      </c>
      <c r="C1588" t="s">
        <v>3088</v>
      </c>
      <c r="D1588">
        <v>58.8143408976727</v>
      </c>
    </row>
    <row r="1589" spans="1:4" x14ac:dyDescent="0.25">
      <c r="A1589" t="s">
        <v>2990</v>
      </c>
      <c r="B1589" t="s">
        <v>3079</v>
      </c>
      <c r="C1589" t="s">
        <v>3088</v>
      </c>
      <c r="D1589">
        <v>63.891478779420297</v>
      </c>
    </row>
    <row r="1590" spans="1:4" x14ac:dyDescent="0.25">
      <c r="A1590" t="s">
        <v>2990</v>
      </c>
      <c r="B1590" t="s">
        <v>3080</v>
      </c>
      <c r="C1590" t="s">
        <v>3088</v>
      </c>
      <c r="D1590">
        <v>23.690248670838692</v>
      </c>
    </row>
    <row r="1591" spans="1:4" x14ac:dyDescent="0.25">
      <c r="A1591" t="s">
        <v>2990</v>
      </c>
      <c r="B1591" t="s">
        <v>3081</v>
      </c>
      <c r="C1591" t="s">
        <v>3088</v>
      </c>
      <c r="D1591">
        <v>51.528100070966033</v>
      </c>
    </row>
    <row r="1592" spans="1:4" x14ac:dyDescent="0.25">
      <c r="A1592" t="s">
        <v>2990</v>
      </c>
      <c r="B1592" t="s">
        <v>3082</v>
      </c>
      <c r="C1592" t="s">
        <v>3088</v>
      </c>
      <c r="D1592">
        <v>53.866127881711208</v>
      </c>
    </row>
    <row r="1593" spans="1:4" x14ac:dyDescent="0.25">
      <c r="A1593" t="s">
        <v>2990</v>
      </c>
      <c r="B1593" t="s">
        <v>3083</v>
      </c>
      <c r="C1593" t="s">
        <v>3088</v>
      </c>
      <c r="D1593">
        <v>39.106759479733164</v>
      </c>
    </row>
    <row r="1594" spans="1:4" x14ac:dyDescent="0.25">
      <c r="A1594" t="s">
        <v>2990</v>
      </c>
      <c r="B1594" t="s">
        <v>3084</v>
      </c>
      <c r="C1594" t="s">
        <v>3088</v>
      </c>
      <c r="D1594">
        <v>56.167962737556451</v>
      </c>
    </row>
    <row r="1595" spans="1:4" x14ac:dyDescent="0.25">
      <c r="A1595" t="s">
        <v>2990</v>
      </c>
      <c r="B1595" t="s">
        <v>3085</v>
      </c>
      <c r="C1595" t="s">
        <v>3088</v>
      </c>
      <c r="D1595">
        <v>65.446972659650328</v>
      </c>
    </row>
    <row r="1596" spans="1:4" x14ac:dyDescent="0.25">
      <c r="A1596" t="s">
        <v>2990</v>
      </c>
      <c r="B1596" t="s">
        <v>3086</v>
      </c>
      <c r="C1596" t="s">
        <v>3088</v>
      </c>
      <c r="D1596">
        <v>48.983486628892436</v>
      </c>
    </row>
    <row r="1597" spans="1:4" x14ac:dyDescent="0.25">
      <c r="A1597" t="s">
        <v>2990</v>
      </c>
      <c r="B1597" t="s">
        <v>3087</v>
      </c>
      <c r="C1597" t="s">
        <v>3088</v>
      </c>
      <c r="D1597">
        <v>38.016360915776986</v>
      </c>
    </row>
    <row r="1598" spans="1:4" x14ac:dyDescent="0.25">
      <c r="A1598" t="s">
        <v>2991</v>
      </c>
      <c r="B1598" t="s">
        <v>3078</v>
      </c>
      <c r="C1598" t="s">
        <v>3088</v>
      </c>
      <c r="D1598">
        <v>42.637193765641285</v>
      </c>
    </row>
    <row r="1599" spans="1:4" x14ac:dyDescent="0.25">
      <c r="A1599" t="s">
        <v>2991</v>
      </c>
      <c r="B1599" t="s">
        <v>3079</v>
      </c>
      <c r="C1599" t="s">
        <v>3088</v>
      </c>
      <c r="D1599">
        <v>47.136552215801103</v>
      </c>
    </row>
    <row r="1600" spans="1:4" x14ac:dyDescent="0.25">
      <c r="A1600" t="s">
        <v>2991</v>
      </c>
      <c r="B1600" t="s">
        <v>3080</v>
      </c>
      <c r="C1600" t="s">
        <v>3088</v>
      </c>
      <c r="D1600">
        <v>50.48311368867865</v>
      </c>
    </row>
    <row r="1601" spans="1:4" x14ac:dyDescent="0.25">
      <c r="A1601" t="s">
        <v>2991</v>
      </c>
      <c r="B1601" t="s">
        <v>3081</v>
      </c>
      <c r="C1601" t="s">
        <v>3088</v>
      </c>
      <c r="D1601">
        <v>42.12751357798281</v>
      </c>
    </row>
    <row r="1602" spans="1:4" x14ac:dyDescent="0.25">
      <c r="A1602" t="s">
        <v>2991</v>
      </c>
      <c r="B1602" t="s">
        <v>3082</v>
      </c>
      <c r="C1602" t="s">
        <v>3088</v>
      </c>
      <c r="D1602">
        <v>44.323581434956459</v>
      </c>
    </row>
    <row r="1603" spans="1:4" x14ac:dyDescent="0.25">
      <c r="A1603" t="s">
        <v>2991</v>
      </c>
      <c r="B1603" t="s">
        <v>3083</v>
      </c>
      <c r="C1603" t="s">
        <v>3088</v>
      </c>
      <c r="D1603">
        <v>38.255903789771054</v>
      </c>
    </row>
    <row r="1604" spans="1:4" x14ac:dyDescent="0.25">
      <c r="A1604" t="s">
        <v>2991</v>
      </c>
      <c r="B1604" t="s">
        <v>3084</v>
      </c>
      <c r="C1604" t="s">
        <v>3088</v>
      </c>
      <c r="D1604">
        <v>57.039931199248691</v>
      </c>
    </row>
    <row r="1605" spans="1:4" x14ac:dyDescent="0.25">
      <c r="A1605" t="s">
        <v>2991</v>
      </c>
      <c r="B1605" t="s">
        <v>3085</v>
      </c>
      <c r="C1605" t="s">
        <v>3088</v>
      </c>
      <c r="D1605">
        <v>54.565629747764973</v>
      </c>
    </row>
    <row r="1606" spans="1:4" x14ac:dyDescent="0.25">
      <c r="A1606" t="s">
        <v>2991</v>
      </c>
      <c r="B1606" t="s">
        <v>3086</v>
      </c>
      <c r="C1606" t="s">
        <v>3088</v>
      </c>
      <c r="D1606">
        <v>37.530328231999455</v>
      </c>
    </row>
    <row r="1607" spans="1:4" x14ac:dyDescent="0.25">
      <c r="A1607" t="s">
        <v>2991</v>
      </c>
      <c r="B1607" t="s">
        <v>3087</v>
      </c>
      <c r="C1607" t="s">
        <v>3088</v>
      </c>
      <c r="D1607">
        <v>46.146983948823411</v>
      </c>
    </row>
    <row r="1608" spans="1:4" x14ac:dyDescent="0.25">
      <c r="A1608" t="s">
        <v>2992</v>
      </c>
      <c r="B1608" t="s">
        <v>3078</v>
      </c>
      <c r="C1608" t="s">
        <v>3088</v>
      </c>
      <c r="D1608">
        <v>56.763161417134221</v>
      </c>
    </row>
    <row r="1609" spans="1:4" x14ac:dyDescent="0.25">
      <c r="A1609" t="s">
        <v>2992</v>
      </c>
      <c r="B1609" t="s">
        <v>3079</v>
      </c>
      <c r="C1609" t="s">
        <v>3088</v>
      </c>
      <c r="D1609">
        <v>68.094963214501135</v>
      </c>
    </row>
    <row r="1610" spans="1:4" x14ac:dyDescent="0.25">
      <c r="A1610" t="s">
        <v>2992</v>
      </c>
      <c r="B1610" t="s">
        <v>3080</v>
      </c>
      <c r="C1610" t="s">
        <v>3088</v>
      </c>
      <c r="D1610">
        <v>35.05272041103229</v>
      </c>
    </row>
    <row r="1611" spans="1:4" x14ac:dyDescent="0.25">
      <c r="A1611" t="s">
        <v>2992</v>
      </c>
      <c r="B1611" t="s">
        <v>3081</v>
      </c>
      <c r="C1611" t="s">
        <v>3088</v>
      </c>
      <c r="D1611">
        <v>42.260035227025099</v>
      </c>
    </row>
    <row r="1612" spans="1:4" x14ac:dyDescent="0.25">
      <c r="A1612" t="s">
        <v>2992</v>
      </c>
      <c r="B1612" t="s">
        <v>3082</v>
      </c>
      <c r="C1612" t="s">
        <v>3088</v>
      </c>
      <c r="D1612">
        <v>55.739624777926309</v>
      </c>
    </row>
    <row r="1613" spans="1:4" x14ac:dyDescent="0.25">
      <c r="A1613" t="s">
        <v>2992</v>
      </c>
      <c r="B1613" t="s">
        <v>3083</v>
      </c>
      <c r="C1613" t="s">
        <v>3088</v>
      </c>
      <c r="D1613">
        <v>41.130668</v>
      </c>
    </row>
    <row r="1614" spans="1:4" x14ac:dyDescent="0.25">
      <c r="A1614" t="s">
        <v>2992</v>
      </c>
      <c r="B1614" t="s">
        <v>3084</v>
      </c>
      <c r="C1614" t="s">
        <v>3088</v>
      </c>
      <c r="D1614">
        <v>57.26819535250597</v>
      </c>
    </row>
    <row r="1615" spans="1:4" x14ac:dyDescent="0.25">
      <c r="A1615" t="s">
        <v>2992</v>
      </c>
      <c r="B1615" t="s">
        <v>3085</v>
      </c>
      <c r="C1615" t="s">
        <v>3088</v>
      </c>
      <c r="D1615">
        <v>69.463163058359001</v>
      </c>
    </row>
    <row r="1616" spans="1:4" x14ac:dyDescent="0.25">
      <c r="A1616" t="s">
        <v>2992</v>
      </c>
      <c r="B1616" t="s">
        <v>3086</v>
      </c>
      <c r="C1616" t="s">
        <v>3088</v>
      </c>
      <c r="D1616">
        <v>69.008660810669198</v>
      </c>
    </row>
    <row r="1617" spans="1:4" x14ac:dyDescent="0.25">
      <c r="A1617" t="s">
        <v>2992</v>
      </c>
      <c r="B1617" t="s">
        <v>3087</v>
      </c>
      <c r="C1617" t="s">
        <v>3088</v>
      </c>
      <c r="D1617">
        <v>49.862253414535822</v>
      </c>
    </row>
    <row r="1618" spans="1:4" x14ac:dyDescent="0.25">
      <c r="A1618" t="s">
        <v>2993</v>
      </c>
      <c r="B1618" t="s">
        <v>3078</v>
      </c>
      <c r="C1618" t="s">
        <v>3088</v>
      </c>
      <c r="D1618">
        <v>5.0038117732341201</v>
      </c>
    </row>
    <row r="1619" spans="1:4" x14ac:dyDescent="0.25">
      <c r="A1619" t="s">
        <v>2993</v>
      </c>
      <c r="B1619" t="s">
        <v>3079</v>
      </c>
      <c r="C1619" t="s">
        <v>3088</v>
      </c>
      <c r="D1619">
        <v>24.214806654938197</v>
      </c>
    </row>
    <row r="1620" spans="1:4" x14ac:dyDescent="0.25">
      <c r="A1620" t="s">
        <v>2993</v>
      </c>
      <c r="B1620" t="s">
        <v>3080</v>
      </c>
      <c r="C1620" t="s">
        <v>3088</v>
      </c>
      <c r="D1620">
        <v>17.013067587967829</v>
      </c>
    </row>
    <row r="1621" spans="1:4" x14ac:dyDescent="0.25">
      <c r="A1621" t="s">
        <v>2993</v>
      </c>
      <c r="B1621" t="s">
        <v>3081</v>
      </c>
      <c r="C1621" t="s">
        <v>3088</v>
      </c>
      <c r="D1621">
        <v>23.199337693836711</v>
      </c>
    </row>
    <row r="1622" spans="1:4" x14ac:dyDescent="0.25">
      <c r="A1622" t="s">
        <v>2993</v>
      </c>
      <c r="B1622" t="s">
        <v>3082</v>
      </c>
      <c r="C1622" t="s">
        <v>3088</v>
      </c>
      <c r="D1622">
        <v>50.609673908225012</v>
      </c>
    </row>
    <row r="1623" spans="1:4" x14ac:dyDescent="0.25">
      <c r="A1623" t="s">
        <v>2993</v>
      </c>
      <c r="B1623" t="s">
        <v>3084</v>
      </c>
      <c r="C1623" t="s">
        <v>3088</v>
      </c>
      <c r="D1623">
        <v>23.425223733257127</v>
      </c>
    </row>
    <row r="1624" spans="1:4" x14ac:dyDescent="0.25">
      <c r="A1624" t="s">
        <v>2993</v>
      </c>
      <c r="B1624" t="s">
        <v>3085</v>
      </c>
      <c r="C1624" t="s">
        <v>3088</v>
      </c>
      <c r="D1624">
        <v>55.680186549758574</v>
      </c>
    </row>
    <row r="1625" spans="1:4" x14ac:dyDescent="0.25">
      <c r="A1625" t="s">
        <v>2993</v>
      </c>
      <c r="B1625" t="s">
        <v>3086</v>
      </c>
      <c r="C1625" t="s">
        <v>3088</v>
      </c>
      <c r="D1625">
        <v>51.135422304959569</v>
      </c>
    </row>
    <row r="1626" spans="1:4" x14ac:dyDescent="0.25">
      <c r="A1626" t="s">
        <v>2993</v>
      </c>
      <c r="B1626" t="s">
        <v>3087</v>
      </c>
      <c r="C1626" t="s">
        <v>3088</v>
      </c>
      <c r="D1626">
        <v>38.915617065772864</v>
      </c>
    </row>
    <row r="1627" spans="1:4" x14ac:dyDescent="0.25">
      <c r="A1627" t="s">
        <v>2988</v>
      </c>
      <c r="B1627" t="s">
        <v>3089</v>
      </c>
      <c r="C1627" t="s">
        <v>3088</v>
      </c>
      <c r="D1627">
        <v>38.923851231422439</v>
      </c>
    </row>
    <row r="1628" spans="1:4" x14ac:dyDescent="0.25">
      <c r="A1628" t="s">
        <v>2989</v>
      </c>
      <c r="B1628" t="s">
        <v>3089</v>
      </c>
      <c r="C1628" t="s">
        <v>3088</v>
      </c>
      <c r="D1628">
        <v>53.836435538574726</v>
      </c>
    </row>
    <row r="1629" spans="1:4" x14ac:dyDescent="0.25">
      <c r="A1629" t="s">
        <v>2990</v>
      </c>
      <c r="B1629" t="s">
        <v>3089</v>
      </c>
      <c r="C1629" t="s">
        <v>3088</v>
      </c>
      <c r="D1629">
        <v>57.521082013374617</v>
      </c>
    </row>
    <row r="1630" spans="1:4" x14ac:dyDescent="0.25">
      <c r="A1630" t="s">
        <v>2991</v>
      </c>
      <c r="B1630" t="s">
        <v>3089</v>
      </c>
      <c r="C1630" t="s">
        <v>3088</v>
      </c>
      <c r="D1630">
        <v>53.325739390063603</v>
      </c>
    </row>
    <row r="1631" spans="1:4" x14ac:dyDescent="0.25">
      <c r="A1631" t="s">
        <v>2992</v>
      </c>
      <c r="B1631" t="s">
        <v>3089</v>
      </c>
      <c r="C1631" t="s">
        <v>3088</v>
      </c>
      <c r="D1631">
        <v>64.101094338340772</v>
      </c>
    </row>
    <row r="1632" spans="1:4" x14ac:dyDescent="0.25">
      <c r="A1632" t="s">
        <v>2993</v>
      </c>
      <c r="B1632" t="s">
        <v>3089</v>
      </c>
      <c r="C1632" t="s">
        <v>3088</v>
      </c>
      <c r="D1632">
        <v>38.699245391816923</v>
      </c>
    </row>
    <row r="1633" spans="1:4" x14ac:dyDescent="0.25">
      <c r="A1633" t="s">
        <v>2988</v>
      </c>
      <c r="B1633" t="s">
        <v>3091</v>
      </c>
      <c r="C1633" t="s">
        <v>1364</v>
      </c>
      <c r="D1633">
        <v>4.7551319799999998</v>
      </c>
    </row>
    <row r="1634" spans="1:4" x14ac:dyDescent="0.25">
      <c r="A1634" t="s">
        <v>2988</v>
      </c>
      <c r="B1634" t="s">
        <v>3091</v>
      </c>
      <c r="C1634" t="s">
        <v>3043</v>
      </c>
      <c r="D1634">
        <v>571.23615234000022</v>
      </c>
    </row>
    <row r="1635" spans="1:4" x14ac:dyDescent="0.25">
      <c r="A1635" t="s">
        <v>2988</v>
      </c>
      <c r="B1635" t="s">
        <v>3091</v>
      </c>
      <c r="C1635" t="s">
        <v>3045</v>
      </c>
      <c r="D1635">
        <v>3064.6995231500005</v>
      </c>
    </row>
    <row r="1636" spans="1:4" x14ac:dyDescent="0.25">
      <c r="A1636" t="s">
        <v>2988</v>
      </c>
      <c r="B1636" t="s">
        <v>3091</v>
      </c>
      <c r="C1636" t="s">
        <v>3046</v>
      </c>
      <c r="D1636">
        <v>40.985436939999992</v>
      </c>
    </row>
    <row r="1637" spans="1:4" x14ac:dyDescent="0.25">
      <c r="A1637" t="s">
        <v>2988</v>
      </c>
      <c r="B1637" t="s">
        <v>3091</v>
      </c>
      <c r="C1637" t="s">
        <v>313</v>
      </c>
      <c r="D1637">
        <v>3.2249217000000003</v>
      </c>
    </row>
    <row r="1638" spans="1:4" x14ac:dyDescent="0.25">
      <c r="A1638" t="s">
        <v>2988</v>
      </c>
      <c r="B1638" t="s">
        <v>3091</v>
      </c>
      <c r="C1638" t="s">
        <v>3048</v>
      </c>
      <c r="D1638">
        <v>21.847999999999999</v>
      </c>
    </row>
    <row r="1639" spans="1:4" x14ac:dyDescent="0.25">
      <c r="A1639" t="s">
        <v>2988</v>
      </c>
      <c r="B1639" t="s">
        <v>3092</v>
      </c>
      <c r="C1639" t="s">
        <v>1364</v>
      </c>
      <c r="D1639">
        <v>2.0498986599999998</v>
      </c>
    </row>
    <row r="1640" spans="1:4" x14ac:dyDescent="0.25">
      <c r="A1640" t="s">
        <v>2988</v>
      </c>
      <c r="B1640" t="s">
        <v>3092</v>
      </c>
      <c r="C1640" t="s">
        <v>3047</v>
      </c>
      <c r="D1640">
        <v>0.62712186999999997</v>
      </c>
    </row>
    <row r="1641" spans="1:4" x14ac:dyDescent="0.25">
      <c r="A1641" t="s">
        <v>2988</v>
      </c>
      <c r="B1641" t="s">
        <v>3092</v>
      </c>
      <c r="C1641" t="s">
        <v>3048</v>
      </c>
      <c r="D1641">
        <v>2.016</v>
      </c>
    </row>
    <row r="1642" spans="1:4" x14ac:dyDescent="0.25">
      <c r="A1642" t="s">
        <v>2988</v>
      </c>
      <c r="B1642" t="s">
        <v>3093</v>
      </c>
      <c r="C1642" t="s">
        <v>1364</v>
      </c>
      <c r="D1642">
        <v>5.9870248600000027</v>
      </c>
    </row>
    <row r="1643" spans="1:4" x14ac:dyDescent="0.25">
      <c r="A1643" t="s">
        <v>2988</v>
      </c>
      <c r="B1643" t="s">
        <v>3093</v>
      </c>
      <c r="C1643" t="s">
        <v>3043</v>
      </c>
      <c r="D1643">
        <v>1.37215905</v>
      </c>
    </row>
    <row r="1644" spans="1:4" x14ac:dyDescent="0.25">
      <c r="A1644" t="s">
        <v>2988</v>
      </c>
      <c r="B1644" t="s">
        <v>3093</v>
      </c>
      <c r="C1644" t="s">
        <v>3044</v>
      </c>
      <c r="D1644">
        <v>35.637309550000026</v>
      </c>
    </row>
    <row r="1645" spans="1:4" x14ac:dyDescent="0.25">
      <c r="A1645" t="s">
        <v>2988</v>
      </c>
      <c r="B1645" t="s">
        <v>3093</v>
      </c>
      <c r="C1645" t="s">
        <v>3045</v>
      </c>
      <c r="D1645">
        <v>0.42069978000000002</v>
      </c>
    </row>
    <row r="1646" spans="1:4" x14ac:dyDescent="0.25">
      <c r="A1646" t="s">
        <v>2988</v>
      </c>
      <c r="B1646" t="s">
        <v>3093</v>
      </c>
      <c r="C1646" t="s">
        <v>3046</v>
      </c>
      <c r="D1646">
        <v>15.645867640000001</v>
      </c>
    </row>
    <row r="1647" spans="1:4" x14ac:dyDescent="0.25">
      <c r="A1647" t="s">
        <v>2988</v>
      </c>
      <c r="B1647" t="s">
        <v>3093</v>
      </c>
      <c r="C1647" t="s">
        <v>313</v>
      </c>
      <c r="D1647">
        <v>6.6506679999999999E-2</v>
      </c>
    </row>
    <row r="1648" spans="1:4" x14ac:dyDescent="0.25">
      <c r="A1648" t="s">
        <v>2988</v>
      </c>
      <c r="B1648" t="s">
        <v>3093</v>
      </c>
      <c r="C1648" t="s">
        <v>3047</v>
      </c>
      <c r="D1648">
        <v>642.48546542999964</v>
      </c>
    </row>
    <row r="1649" spans="1:4" x14ac:dyDescent="0.25">
      <c r="A1649" t="s">
        <v>2988</v>
      </c>
      <c r="B1649" t="s">
        <v>3093</v>
      </c>
      <c r="C1649" t="s">
        <v>3048</v>
      </c>
      <c r="D1649">
        <v>29.553183479999966</v>
      </c>
    </row>
    <row r="1650" spans="1:4" x14ac:dyDescent="0.25">
      <c r="A1650" t="s">
        <v>2988</v>
      </c>
      <c r="B1650" t="s">
        <v>3093</v>
      </c>
      <c r="C1650" t="s">
        <v>3049</v>
      </c>
      <c r="D1650">
        <v>18.743492819999997</v>
      </c>
    </row>
    <row r="1651" spans="1:4" x14ac:dyDescent="0.25">
      <c r="A1651" t="s">
        <v>2988</v>
      </c>
      <c r="B1651" t="s">
        <v>3093</v>
      </c>
      <c r="C1651" t="s">
        <v>3050</v>
      </c>
      <c r="D1651">
        <v>78.279169390000021</v>
      </c>
    </row>
    <row r="1652" spans="1:4" x14ac:dyDescent="0.25">
      <c r="A1652" t="s">
        <v>2988</v>
      </c>
      <c r="B1652" t="s">
        <v>3095</v>
      </c>
      <c r="C1652" t="s">
        <v>1364</v>
      </c>
      <c r="D1652">
        <v>0.77524834000000009</v>
      </c>
    </row>
    <row r="1653" spans="1:4" x14ac:dyDescent="0.25">
      <c r="A1653" t="s">
        <v>2988</v>
      </c>
      <c r="B1653" t="s">
        <v>3095</v>
      </c>
      <c r="C1653" t="s">
        <v>3043</v>
      </c>
      <c r="D1653">
        <v>5.2614558799999998</v>
      </c>
    </row>
    <row r="1654" spans="1:4" x14ac:dyDescent="0.25">
      <c r="A1654" t="s">
        <v>2988</v>
      </c>
      <c r="B1654" t="s">
        <v>3095</v>
      </c>
      <c r="C1654" t="s">
        <v>3045</v>
      </c>
      <c r="D1654">
        <v>16.254544720000002</v>
      </c>
    </row>
    <row r="1655" spans="1:4" x14ac:dyDescent="0.25">
      <c r="A1655" t="s">
        <v>2988</v>
      </c>
      <c r="B1655" t="s">
        <v>3095</v>
      </c>
      <c r="C1655" t="s">
        <v>3046</v>
      </c>
      <c r="D1655">
        <v>31.982229089999997</v>
      </c>
    </row>
    <row r="1656" spans="1:4" x14ac:dyDescent="0.25">
      <c r="A1656" t="s">
        <v>2988</v>
      </c>
      <c r="B1656" t="s">
        <v>3095</v>
      </c>
      <c r="C1656" t="s">
        <v>313</v>
      </c>
      <c r="D1656">
        <v>0.96552311000000013</v>
      </c>
    </row>
    <row r="1657" spans="1:4" x14ac:dyDescent="0.25">
      <c r="A1657" t="s">
        <v>2988</v>
      </c>
      <c r="B1657" t="s">
        <v>3095</v>
      </c>
      <c r="C1657" t="s">
        <v>3047</v>
      </c>
      <c r="D1657">
        <v>1.6922834</v>
      </c>
    </row>
    <row r="1658" spans="1:4" x14ac:dyDescent="0.25">
      <c r="A1658" t="s">
        <v>2988</v>
      </c>
      <c r="B1658" t="s">
        <v>3095</v>
      </c>
      <c r="C1658" t="s">
        <v>3048</v>
      </c>
      <c r="D1658">
        <v>65.084772729999969</v>
      </c>
    </row>
    <row r="1659" spans="1:4" x14ac:dyDescent="0.25">
      <c r="A1659" t="s">
        <v>2988</v>
      </c>
      <c r="B1659" t="s">
        <v>3095</v>
      </c>
      <c r="C1659" t="s">
        <v>3049</v>
      </c>
      <c r="D1659">
        <v>16.19458414</v>
      </c>
    </row>
    <row r="1660" spans="1:4" x14ac:dyDescent="0.25">
      <c r="A1660" t="s">
        <v>2988</v>
      </c>
      <c r="B1660" t="s">
        <v>3096</v>
      </c>
      <c r="C1660" t="s">
        <v>1364</v>
      </c>
      <c r="D1660">
        <v>80.042502540000072</v>
      </c>
    </row>
    <row r="1661" spans="1:4" x14ac:dyDescent="0.25">
      <c r="A1661" t="s">
        <v>2988</v>
      </c>
      <c r="B1661" t="s">
        <v>3096</v>
      </c>
      <c r="C1661" t="s">
        <v>3043</v>
      </c>
      <c r="D1661">
        <v>48.169397409999995</v>
      </c>
    </row>
    <row r="1662" spans="1:4" x14ac:dyDescent="0.25">
      <c r="A1662" t="s">
        <v>2988</v>
      </c>
      <c r="B1662" t="s">
        <v>3096</v>
      </c>
      <c r="C1662" t="s">
        <v>3044</v>
      </c>
      <c r="D1662">
        <v>89.686372470000052</v>
      </c>
    </row>
    <row r="1663" spans="1:4" x14ac:dyDescent="0.25">
      <c r="A1663" t="s">
        <v>2988</v>
      </c>
      <c r="B1663" t="s">
        <v>3096</v>
      </c>
      <c r="C1663" t="s">
        <v>3045</v>
      </c>
      <c r="D1663">
        <v>0.76791278000000007</v>
      </c>
    </row>
    <row r="1664" spans="1:4" x14ac:dyDescent="0.25">
      <c r="A1664" t="s">
        <v>2988</v>
      </c>
      <c r="B1664" t="s">
        <v>3096</v>
      </c>
      <c r="C1664" t="s">
        <v>3046</v>
      </c>
      <c r="D1664">
        <v>26.449532489999996</v>
      </c>
    </row>
    <row r="1665" spans="1:4" x14ac:dyDescent="0.25">
      <c r="A1665" t="s">
        <v>2988</v>
      </c>
      <c r="B1665" t="s">
        <v>3096</v>
      </c>
      <c r="C1665" t="s">
        <v>3047</v>
      </c>
      <c r="D1665">
        <v>2437.4598622699978</v>
      </c>
    </row>
    <row r="1666" spans="1:4" x14ac:dyDescent="0.25">
      <c r="A1666" t="s">
        <v>2988</v>
      </c>
      <c r="B1666" t="s">
        <v>3096</v>
      </c>
      <c r="C1666" t="s">
        <v>3048</v>
      </c>
      <c r="D1666">
        <v>49.820593790000004</v>
      </c>
    </row>
    <row r="1667" spans="1:4" x14ac:dyDescent="0.25">
      <c r="A1667" t="s">
        <v>2988</v>
      </c>
      <c r="B1667" t="s">
        <v>3096</v>
      </c>
      <c r="C1667" t="s">
        <v>3049</v>
      </c>
      <c r="D1667">
        <v>50.768662909999989</v>
      </c>
    </row>
    <row r="1668" spans="1:4" x14ac:dyDescent="0.25">
      <c r="A1668" t="s">
        <v>2988</v>
      </c>
      <c r="B1668" t="s">
        <v>3096</v>
      </c>
      <c r="C1668" t="s">
        <v>3050</v>
      </c>
      <c r="D1668">
        <v>26.074274859999999</v>
      </c>
    </row>
    <row r="1669" spans="1:4" x14ac:dyDescent="0.25">
      <c r="A1669" t="s">
        <v>2989</v>
      </c>
      <c r="B1669" t="s">
        <v>3097</v>
      </c>
      <c r="C1669" t="s">
        <v>1364</v>
      </c>
      <c r="D1669">
        <v>3562.5313786099987</v>
      </c>
    </row>
    <row r="1670" spans="1:4" x14ac:dyDescent="0.25">
      <c r="A1670" t="s">
        <v>2989</v>
      </c>
      <c r="B1670" t="s">
        <v>3097</v>
      </c>
      <c r="C1670" t="s">
        <v>3043</v>
      </c>
      <c r="D1670">
        <v>8543.6667912800058</v>
      </c>
    </row>
    <row r="1671" spans="1:4" x14ac:dyDescent="0.25">
      <c r="A1671" t="s">
        <v>2989</v>
      </c>
      <c r="B1671" t="s">
        <v>3097</v>
      </c>
      <c r="C1671" t="s">
        <v>3044</v>
      </c>
      <c r="D1671">
        <v>5375.4295332499896</v>
      </c>
    </row>
    <row r="1672" spans="1:4" x14ac:dyDescent="0.25">
      <c r="A1672" t="s">
        <v>2989</v>
      </c>
      <c r="B1672" t="s">
        <v>3097</v>
      </c>
      <c r="C1672" t="s">
        <v>3045</v>
      </c>
      <c r="D1672">
        <v>3.9790000000000001</v>
      </c>
    </row>
    <row r="1673" spans="1:4" x14ac:dyDescent="0.25">
      <c r="A1673" t="s">
        <v>2989</v>
      </c>
      <c r="B1673" t="s">
        <v>3097</v>
      </c>
      <c r="C1673" t="s">
        <v>3046</v>
      </c>
      <c r="D1673">
        <v>5909.9852581299974</v>
      </c>
    </row>
    <row r="1674" spans="1:4" x14ac:dyDescent="0.25">
      <c r="A1674" t="s">
        <v>2989</v>
      </c>
      <c r="B1674" t="s">
        <v>3097</v>
      </c>
      <c r="C1674" t="s">
        <v>313</v>
      </c>
      <c r="D1674">
        <v>35.655999999999999</v>
      </c>
    </row>
    <row r="1675" spans="1:4" x14ac:dyDescent="0.25">
      <c r="A1675" t="s">
        <v>2989</v>
      </c>
      <c r="B1675" t="s">
        <v>3097</v>
      </c>
      <c r="C1675" t="s">
        <v>3047</v>
      </c>
      <c r="D1675">
        <v>111363.23603096047</v>
      </c>
    </row>
    <row r="1676" spans="1:4" x14ac:dyDescent="0.25">
      <c r="A1676" t="s">
        <v>2989</v>
      </c>
      <c r="B1676" t="s">
        <v>3097</v>
      </c>
      <c r="C1676" t="s">
        <v>3048</v>
      </c>
      <c r="D1676">
        <v>15564.032684349972</v>
      </c>
    </row>
    <row r="1677" spans="1:4" x14ac:dyDescent="0.25">
      <c r="A1677" t="s">
        <v>2989</v>
      </c>
      <c r="B1677" t="s">
        <v>3097</v>
      </c>
      <c r="C1677" t="s">
        <v>3049</v>
      </c>
      <c r="D1677">
        <v>35.244</v>
      </c>
    </row>
    <row r="1678" spans="1:4" x14ac:dyDescent="0.25">
      <c r="A1678" t="s">
        <v>2989</v>
      </c>
      <c r="B1678" t="s">
        <v>3091</v>
      </c>
      <c r="C1678" t="s">
        <v>1364</v>
      </c>
      <c r="D1678">
        <v>1.2348887</v>
      </c>
    </row>
    <row r="1679" spans="1:4" x14ac:dyDescent="0.25">
      <c r="A1679" t="s">
        <v>2989</v>
      </c>
      <c r="B1679" t="s">
        <v>3091</v>
      </c>
      <c r="C1679" t="s">
        <v>3043</v>
      </c>
      <c r="D1679">
        <v>495.54200000000003</v>
      </c>
    </row>
    <row r="1680" spans="1:4" x14ac:dyDescent="0.25">
      <c r="A1680" t="s">
        <v>2989</v>
      </c>
      <c r="B1680" t="s">
        <v>3091</v>
      </c>
      <c r="C1680" t="s">
        <v>3046</v>
      </c>
      <c r="D1680">
        <v>115.85730003</v>
      </c>
    </row>
    <row r="1681" spans="1:4" x14ac:dyDescent="0.25">
      <c r="A1681" t="s">
        <v>2989</v>
      </c>
      <c r="B1681" t="s">
        <v>3091</v>
      </c>
      <c r="C1681" t="s">
        <v>3047</v>
      </c>
      <c r="D1681">
        <v>1.5579999999999998</v>
      </c>
    </row>
    <row r="1682" spans="1:4" x14ac:dyDescent="0.25">
      <c r="A1682" t="s">
        <v>2989</v>
      </c>
      <c r="B1682" t="s">
        <v>3091</v>
      </c>
      <c r="C1682" t="s">
        <v>3048</v>
      </c>
      <c r="D1682">
        <v>3.8449999999999998</v>
      </c>
    </row>
    <row r="1683" spans="1:4" x14ac:dyDescent="0.25">
      <c r="A1683" t="s">
        <v>2989</v>
      </c>
      <c r="B1683" t="s">
        <v>3092</v>
      </c>
      <c r="C1683" t="s">
        <v>3047</v>
      </c>
      <c r="D1683">
        <v>53.745461249999998</v>
      </c>
    </row>
    <row r="1684" spans="1:4" x14ac:dyDescent="0.25">
      <c r="A1684" t="s">
        <v>2989</v>
      </c>
      <c r="B1684" t="s">
        <v>3093</v>
      </c>
      <c r="C1684" t="s">
        <v>1364</v>
      </c>
      <c r="D1684">
        <v>1390.1372176300004</v>
      </c>
    </row>
    <row r="1685" spans="1:4" x14ac:dyDescent="0.25">
      <c r="A1685" t="s">
        <v>2989</v>
      </c>
      <c r="B1685" t="s">
        <v>3093</v>
      </c>
      <c r="C1685" t="s">
        <v>3043</v>
      </c>
      <c r="D1685">
        <v>11567.352968919966</v>
      </c>
    </row>
    <row r="1686" spans="1:4" x14ac:dyDescent="0.25">
      <c r="A1686" t="s">
        <v>2989</v>
      </c>
      <c r="B1686" t="s">
        <v>3093</v>
      </c>
      <c r="C1686" t="s">
        <v>3044</v>
      </c>
      <c r="D1686">
        <v>16098.641046689963</v>
      </c>
    </row>
    <row r="1687" spans="1:4" x14ac:dyDescent="0.25">
      <c r="A1687" t="s">
        <v>2989</v>
      </c>
      <c r="B1687" t="s">
        <v>3093</v>
      </c>
      <c r="C1687" t="s">
        <v>3045</v>
      </c>
      <c r="D1687">
        <v>3116.4922524299986</v>
      </c>
    </row>
    <row r="1688" spans="1:4" x14ac:dyDescent="0.25">
      <c r="A1688" t="s">
        <v>2989</v>
      </c>
      <c r="B1688" t="s">
        <v>3093</v>
      </c>
      <c r="C1688" t="s">
        <v>3046</v>
      </c>
      <c r="D1688">
        <v>14585.401270879949</v>
      </c>
    </row>
    <row r="1689" spans="1:4" x14ac:dyDescent="0.25">
      <c r="A1689" t="s">
        <v>2989</v>
      </c>
      <c r="B1689" t="s">
        <v>3093</v>
      </c>
      <c r="C1689" t="s">
        <v>313</v>
      </c>
      <c r="D1689">
        <v>6115.6694143299901</v>
      </c>
    </row>
    <row r="1690" spans="1:4" x14ac:dyDescent="0.25">
      <c r="A1690" t="s">
        <v>2989</v>
      </c>
      <c r="B1690" t="s">
        <v>3093</v>
      </c>
      <c r="C1690" t="s">
        <v>3047</v>
      </c>
      <c r="D1690">
        <v>305656.23743874137</v>
      </c>
    </row>
    <row r="1691" spans="1:4" x14ac:dyDescent="0.25">
      <c r="A1691" t="s">
        <v>2989</v>
      </c>
      <c r="B1691" t="s">
        <v>3093</v>
      </c>
      <c r="C1691" t="s">
        <v>3048</v>
      </c>
      <c r="D1691">
        <v>10675.077327649979</v>
      </c>
    </row>
    <row r="1692" spans="1:4" x14ac:dyDescent="0.25">
      <c r="A1692" t="s">
        <v>2989</v>
      </c>
      <c r="B1692" t="s">
        <v>3093</v>
      </c>
      <c r="C1692" t="s">
        <v>3049</v>
      </c>
      <c r="D1692">
        <v>4954.1678909499951</v>
      </c>
    </row>
    <row r="1693" spans="1:4" x14ac:dyDescent="0.25">
      <c r="A1693" t="s">
        <v>2989</v>
      </c>
      <c r="B1693" t="s">
        <v>3093</v>
      </c>
      <c r="C1693" t="s">
        <v>3050</v>
      </c>
      <c r="D1693">
        <v>22335.631986729972</v>
      </c>
    </row>
    <row r="1694" spans="1:4" x14ac:dyDescent="0.25">
      <c r="A1694" t="s">
        <v>2989</v>
      </c>
      <c r="B1694" t="s">
        <v>3095</v>
      </c>
      <c r="C1694" t="s">
        <v>1364</v>
      </c>
      <c r="D1694">
        <v>1.2930971899999999</v>
      </c>
    </row>
    <row r="1695" spans="1:4" x14ac:dyDescent="0.25">
      <c r="A1695" t="s">
        <v>2989</v>
      </c>
      <c r="B1695" t="s">
        <v>3095</v>
      </c>
      <c r="C1695" t="s">
        <v>3044</v>
      </c>
      <c r="D1695">
        <v>0.21106807</v>
      </c>
    </row>
    <row r="1696" spans="1:4" x14ac:dyDescent="0.25">
      <c r="A1696" t="s">
        <v>2989</v>
      </c>
      <c r="B1696" t="s">
        <v>3095</v>
      </c>
      <c r="C1696" t="s">
        <v>3045</v>
      </c>
      <c r="D1696">
        <v>1.8899202400000004</v>
      </c>
    </row>
    <row r="1697" spans="1:4" x14ac:dyDescent="0.25">
      <c r="A1697" t="s">
        <v>2989</v>
      </c>
      <c r="B1697" t="s">
        <v>3095</v>
      </c>
      <c r="C1697" t="s">
        <v>3046</v>
      </c>
      <c r="D1697">
        <v>29.181852299999992</v>
      </c>
    </row>
    <row r="1698" spans="1:4" x14ac:dyDescent="0.25">
      <c r="A1698" t="s">
        <v>2989</v>
      </c>
      <c r="B1698" t="s">
        <v>3095</v>
      </c>
      <c r="C1698" t="s">
        <v>3047</v>
      </c>
      <c r="D1698">
        <v>3.4723307800000001</v>
      </c>
    </row>
    <row r="1699" spans="1:4" x14ac:dyDescent="0.25">
      <c r="A1699" t="s">
        <v>2989</v>
      </c>
      <c r="B1699" t="s">
        <v>3095</v>
      </c>
      <c r="C1699" t="s">
        <v>3048</v>
      </c>
      <c r="D1699">
        <v>28.245782889999994</v>
      </c>
    </row>
    <row r="1700" spans="1:4" x14ac:dyDescent="0.25">
      <c r="A1700" t="s">
        <v>2989</v>
      </c>
      <c r="B1700" t="s">
        <v>3095</v>
      </c>
      <c r="C1700" t="s">
        <v>3049</v>
      </c>
      <c r="D1700">
        <v>3.9939783499999999</v>
      </c>
    </row>
    <row r="1701" spans="1:4" x14ac:dyDescent="0.25">
      <c r="A1701" t="s">
        <v>2989</v>
      </c>
      <c r="B1701" t="s">
        <v>3096</v>
      </c>
      <c r="C1701" t="s">
        <v>1364</v>
      </c>
      <c r="D1701">
        <v>0.26027639000000002</v>
      </c>
    </row>
    <row r="1702" spans="1:4" x14ac:dyDescent="0.25">
      <c r="A1702" t="s">
        <v>2989</v>
      </c>
      <c r="B1702" t="s">
        <v>3096</v>
      </c>
      <c r="C1702" t="s">
        <v>3044</v>
      </c>
      <c r="D1702">
        <v>4.0240503900000002</v>
      </c>
    </row>
    <row r="1703" spans="1:4" x14ac:dyDescent="0.25">
      <c r="A1703" t="s">
        <v>2989</v>
      </c>
      <c r="B1703" t="s">
        <v>3096</v>
      </c>
      <c r="C1703" t="s">
        <v>3046</v>
      </c>
      <c r="D1703">
        <v>1.07032003</v>
      </c>
    </row>
    <row r="1704" spans="1:4" x14ac:dyDescent="0.25">
      <c r="A1704" t="s">
        <v>2989</v>
      </c>
      <c r="B1704" t="s">
        <v>3096</v>
      </c>
      <c r="C1704" t="s">
        <v>3047</v>
      </c>
      <c r="D1704">
        <v>149.1432241200001</v>
      </c>
    </row>
    <row r="1705" spans="1:4" x14ac:dyDescent="0.25">
      <c r="A1705" t="s">
        <v>2989</v>
      </c>
      <c r="B1705" t="s">
        <v>3096</v>
      </c>
      <c r="C1705" t="s">
        <v>3048</v>
      </c>
      <c r="D1705">
        <v>0.60584183000000003</v>
      </c>
    </row>
    <row r="1706" spans="1:4" x14ac:dyDescent="0.25">
      <c r="A1706" t="s">
        <v>2990</v>
      </c>
      <c r="B1706" t="s">
        <v>3090</v>
      </c>
      <c r="C1706" t="s">
        <v>1364</v>
      </c>
      <c r="D1706">
        <v>25.67335508</v>
      </c>
    </row>
    <row r="1707" spans="1:4" x14ac:dyDescent="0.25">
      <c r="A1707" t="s">
        <v>2990</v>
      </c>
      <c r="B1707" t="s">
        <v>3090</v>
      </c>
      <c r="C1707" t="s">
        <v>3043</v>
      </c>
      <c r="D1707">
        <v>96.934645649999993</v>
      </c>
    </row>
    <row r="1708" spans="1:4" x14ac:dyDescent="0.25">
      <c r="A1708" t="s">
        <v>2990</v>
      </c>
      <c r="B1708" t="s">
        <v>3090</v>
      </c>
      <c r="C1708" t="s">
        <v>3045</v>
      </c>
      <c r="D1708">
        <v>1007.81007148</v>
      </c>
    </row>
    <row r="1709" spans="1:4" x14ac:dyDescent="0.25">
      <c r="A1709" t="s">
        <v>2990</v>
      </c>
      <c r="B1709" t="s">
        <v>3090</v>
      </c>
      <c r="C1709" t="s">
        <v>3046</v>
      </c>
      <c r="D1709">
        <v>14.84552289</v>
      </c>
    </row>
    <row r="1710" spans="1:4" x14ac:dyDescent="0.25">
      <c r="A1710" t="s">
        <v>2990</v>
      </c>
      <c r="B1710" t="s">
        <v>3090</v>
      </c>
      <c r="C1710" t="s">
        <v>3047</v>
      </c>
      <c r="D1710">
        <v>2.69080772</v>
      </c>
    </row>
    <row r="1711" spans="1:4" x14ac:dyDescent="0.25">
      <c r="A1711" t="s">
        <v>2990</v>
      </c>
      <c r="B1711" t="s">
        <v>3090</v>
      </c>
      <c r="C1711" t="s">
        <v>3048</v>
      </c>
      <c r="D1711">
        <v>12.359113430000001</v>
      </c>
    </row>
    <row r="1712" spans="1:4" x14ac:dyDescent="0.25">
      <c r="A1712" t="s">
        <v>2990</v>
      </c>
      <c r="B1712" t="s">
        <v>3090</v>
      </c>
      <c r="C1712" t="s">
        <v>3049</v>
      </c>
      <c r="D1712">
        <v>8.9664748900000006</v>
      </c>
    </row>
    <row r="1713" spans="1:4" x14ac:dyDescent="0.25">
      <c r="A1713" t="s">
        <v>2990</v>
      </c>
      <c r="B1713" t="s">
        <v>3098</v>
      </c>
      <c r="C1713" t="s">
        <v>1364</v>
      </c>
      <c r="D1713">
        <v>15.15436751</v>
      </c>
    </row>
    <row r="1714" spans="1:4" x14ac:dyDescent="0.25">
      <c r="A1714" t="s">
        <v>2990</v>
      </c>
      <c r="B1714" t="s">
        <v>3098</v>
      </c>
      <c r="C1714" t="s">
        <v>3043</v>
      </c>
      <c r="D1714">
        <v>29.047824110000004</v>
      </c>
    </row>
    <row r="1715" spans="1:4" x14ac:dyDescent="0.25">
      <c r="A1715" t="s">
        <v>2990</v>
      </c>
      <c r="B1715" t="s">
        <v>3098</v>
      </c>
      <c r="C1715" t="s">
        <v>3045</v>
      </c>
      <c r="D1715">
        <v>167.26435891</v>
      </c>
    </row>
    <row r="1716" spans="1:4" x14ac:dyDescent="0.25">
      <c r="A1716" t="s">
        <v>2990</v>
      </c>
      <c r="B1716" t="s">
        <v>3098</v>
      </c>
      <c r="C1716" t="s">
        <v>3046</v>
      </c>
      <c r="D1716">
        <v>125.86551831999999</v>
      </c>
    </row>
    <row r="1717" spans="1:4" x14ac:dyDescent="0.25">
      <c r="A1717" t="s">
        <v>2990</v>
      </c>
      <c r="B1717" t="s">
        <v>3098</v>
      </c>
      <c r="C1717" t="s">
        <v>3047</v>
      </c>
      <c r="D1717">
        <v>4.5152158099999999</v>
      </c>
    </row>
    <row r="1718" spans="1:4" x14ac:dyDescent="0.25">
      <c r="A1718" t="s">
        <v>2990</v>
      </c>
      <c r="B1718" t="s">
        <v>3098</v>
      </c>
      <c r="C1718" t="s">
        <v>3048</v>
      </c>
      <c r="D1718">
        <v>36.952909040000009</v>
      </c>
    </row>
    <row r="1719" spans="1:4" x14ac:dyDescent="0.25">
      <c r="A1719" t="s">
        <v>2990</v>
      </c>
      <c r="B1719" t="s">
        <v>3098</v>
      </c>
      <c r="C1719" t="s">
        <v>3049</v>
      </c>
      <c r="D1719">
        <v>9.4119329399999998</v>
      </c>
    </row>
    <row r="1720" spans="1:4" x14ac:dyDescent="0.25">
      <c r="A1720" t="s">
        <v>2990</v>
      </c>
      <c r="B1720" t="s">
        <v>3099</v>
      </c>
      <c r="C1720" t="s">
        <v>1364</v>
      </c>
      <c r="D1720">
        <v>10.446381240000001</v>
      </c>
    </row>
    <row r="1721" spans="1:4" x14ac:dyDescent="0.25">
      <c r="A1721" t="s">
        <v>2990</v>
      </c>
      <c r="B1721" t="s">
        <v>3099</v>
      </c>
      <c r="C1721" t="s">
        <v>3043</v>
      </c>
      <c r="D1721">
        <v>57.402050580000001</v>
      </c>
    </row>
    <row r="1722" spans="1:4" x14ac:dyDescent="0.25">
      <c r="A1722" t="s">
        <v>2990</v>
      </c>
      <c r="B1722" t="s">
        <v>3099</v>
      </c>
      <c r="C1722" t="s">
        <v>3047</v>
      </c>
      <c r="D1722">
        <v>2.2692132699999998</v>
      </c>
    </row>
    <row r="1723" spans="1:4" x14ac:dyDescent="0.25">
      <c r="A1723" t="s">
        <v>2990</v>
      </c>
      <c r="B1723" t="s">
        <v>3099</v>
      </c>
      <c r="C1723" t="s">
        <v>3048</v>
      </c>
      <c r="D1723">
        <v>6.7678064500000001</v>
      </c>
    </row>
    <row r="1724" spans="1:4" x14ac:dyDescent="0.25">
      <c r="A1724" t="s">
        <v>2990</v>
      </c>
      <c r="B1724" t="s">
        <v>3099</v>
      </c>
      <c r="C1724" t="s">
        <v>3049</v>
      </c>
      <c r="D1724">
        <v>60.634305169999998</v>
      </c>
    </row>
    <row r="1725" spans="1:4" x14ac:dyDescent="0.25">
      <c r="A1725" t="s">
        <v>2990</v>
      </c>
      <c r="B1725" t="s">
        <v>3091</v>
      </c>
      <c r="C1725" t="s">
        <v>1364</v>
      </c>
      <c r="D1725">
        <v>1642.2732088800012</v>
      </c>
    </row>
    <row r="1726" spans="1:4" x14ac:dyDescent="0.25">
      <c r="A1726" t="s">
        <v>2990</v>
      </c>
      <c r="B1726" t="s">
        <v>3091</v>
      </c>
      <c r="C1726" t="s">
        <v>3043</v>
      </c>
      <c r="D1726">
        <v>1822.931028989999</v>
      </c>
    </row>
    <row r="1727" spans="1:4" x14ac:dyDescent="0.25">
      <c r="A1727" t="s">
        <v>2990</v>
      </c>
      <c r="B1727" t="s">
        <v>3091</v>
      </c>
      <c r="C1727" t="s">
        <v>3045</v>
      </c>
      <c r="D1727">
        <v>1695.7350749700008</v>
      </c>
    </row>
    <row r="1728" spans="1:4" x14ac:dyDescent="0.25">
      <c r="A1728" t="s">
        <v>2990</v>
      </c>
      <c r="B1728" t="s">
        <v>3091</v>
      </c>
      <c r="C1728" t="s">
        <v>3046</v>
      </c>
      <c r="D1728">
        <v>1941.0590822000006</v>
      </c>
    </row>
    <row r="1729" spans="1:4" x14ac:dyDescent="0.25">
      <c r="A1729" t="s">
        <v>2990</v>
      </c>
      <c r="B1729" t="s">
        <v>3091</v>
      </c>
      <c r="C1729" t="s">
        <v>313</v>
      </c>
      <c r="D1729">
        <v>39.937340469999995</v>
      </c>
    </row>
    <row r="1730" spans="1:4" x14ac:dyDescent="0.25">
      <c r="A1730" t="s">
        <v>2990</v>
      </c>
      <c r="B1730" t="s">
        <v>3091</v>
      </c>
      <c r="C1730" t="s">
        <v>3047</v>
      </c>
      <c r="D1730">
        <v>7.0387250699999999</v>
      </c>
    </row>
    <row r="1731" spans="1:4" x14ac:dyDescent="0.25">
      <c r="A1731" t="s">
        <v>2990</v>
      </c>
      <c r="B1731" t="s">
        <v>3091</v>
      </c>
      <c r="C1731" t="s">
        <v>3048</v>
      </c>
      <c r="D1731">
        <v>571.15772232000006</v>
      </c>
    </row>
    <row r="1732" spans="1:4" x14ac:dyDescent="0.25">
      <c r="A1732" t="s">
        <v>2990</v>
      </c>
      <c r="B1732" t="s">
        <v>3091</v>
      </c>
      <c r="C1732" t="s">
        <v>3049</v>
      </c>
      <c r="D1732">
        <v>539.62059862000001</v>
      </c>
    </row>
    <row r="1733" spans="1:4" x14ac:dyDescent="0.25">
      <c r="A1733" t="s">
        <v>2990</v>
      </c>
      <c r="B1733" t="s">
        <v>3093</v>
      </c>
      <c r="C1733" t="s">
        <v>1364</v>
      </c>
      <c r="D1733">
        <v>0.10970783000000001</v>
      </c>
    </row>
    <row r="1734" spans="1:4" x14ac:dyDescent="0.25">
      <c r="A1734" t="s">
        <v>2990</v>
      </c>
      <c r="B1734" t="s">
        <v>3093</v>
      </c>
      <c r="C1734" t="s">
        <v>3043</v>
      </c>
      <c r="D1734">
        <v>1.0181339</v>
      </c>
    </row>
    <row r="1735" spans="1:4" x14ac:dyDescent="0.25">
      <c r="A1735" t="s">
        <v>2990</v>
      </c>
      <c r="B1735" t="s">
        <v>3093</v>
      </c>
      <c r="C1735" t="s">
        <v>3046</v>
      </c>
      <c r="D1735">
        <v>0.59723106000000004</v>
      </c>
    </row>
    <row r="1736" spans="1:4" x14ac:dyDescent="0.25">
      <c r="A1736" t="s">
        <v>2990</v>
      </c>
      <c r="B1736" t="s">
        <v>3093</v>
      </c>
      <c r="C1736" t="s">
        <v>3048</v>
      </c>
      <c r="D1736">
        <v>1.30283623</v>
      </c>
    </row>
    <row r="1737" spans="1:4" x14ac:dyDescent="0.25">
      <c r="A1737" t="s">
        <v>2990</v>
      </c>
      <c r="B1737" t="s">
        <v>3094</v>
      </c>
      <c r="C1737" t="s">
        <v>1364</v>
      </c>
      <c r="D1737">
        <v>411.44660708000021</v>
      </c>
    </row>
    <row r="1738" spans="1:4" x14ac:dyDescent="0.25">
      <c r="A1738" t="s">
        <v>2990</v>
      </c>
      <c r="B1738" t="s">
        <v>3094</v>
      </c>
      <c r="C1738" t="s">
        <v>3043</v>
      </c>
      <c r="D1738">
        <v>65.447236520000018</v>
      </c>
    </row>
    <row r="1739" spans="1:4" x14ac:dyDescent="0.25">
      <c r="A1739" t="s">
        <v>2990</v>
      </c>
      <c r="B1739" t="s">
        <v>3094</v>
      </c>
      <c r="C1739" t="s">
        <v>3045</v>
      </c>
      <c r="D1739">
        <v>154.21584234000005</v>
      </c>
    </row>
    <row r="1740" spans="1:4" x14ac:dyDescent="0.25">
      <c r="A1740" t="s">
        <v>2990</v>
      </c>
      <c r="B1740" t="s">
        <v>3094</v>
      </c>
      <c r="C1740" t="s">
        <v>3046</v>
      </c>
      <c r="D1740">
        <v>694.67970593999962</v>
      </c>
    </row>
    <row r="1741" spans="1:4" x14ac:dyDescent="0.25">
      <c r="A1741" t="s">
        <v>2990</v>
      </c>
      <c r="B1741" t="s">
        <v>3094</v>
      </c>
      <c r="C1741" t="s">
        <v>313</v>
      </c>
      <c r="D1741">
        <v>72.793850880000008</v>
      </c>
    </row>
    <row r="1742" spans="1:4" x14ac:dyDescent="0.25">
      <c r="A1742" t="s">
        <v>2990</v>
      </c>
      <c r="B1742" t="s">
        <v>3094</v>
      </c>
      <c r="C1742" t="s">
        <v>3047</v>
      </c>
      <c r="D1742">
        <v>42.66825458000001</v>
      </c>
    </row>
    <row r="1743" spans="1:4" x14ac:dyDescent="0.25">
      <c r="A1743" t="s">
        <v>2990</v>
      </c>
      <c r="B1743" t="s">
        <v>3094</v>
      </c>
      <c r="C1743" t="s">
        <v>3048</v>
      </c>
      <c r="D1743">
        <v>1094.31707925</v>
      </c>
    </row>
    <row r="1744" spans="1:4" x14ac:dyDescent="0.25">
      <c r="A1744" t="s">
        <v>2990</v>
      </c>
      <c r="B1744" t="s">
        <v>3094</v>
      </c>
      <c r="C1744" t="s">
        <v>3049</v>
      </c>
      <c r="D1744">
        <v>159.90180616000001</v>
      </c>
    </row>
    <row r="1745" spans="1:4" x14ac:dyDescent="0.25">
      <c r="A1745" t="s">
        <v>2990</v>
      </c>
      <c r="B1745" t="s">
        <v>3100</v>
      </c>
      <c r="C1745" t="s">
        <v>1364</v>
      </c>
      <c r="D1745">
        <v>756.57904256000074</v>
      </c>
    </row>
    <row r="1746" spans="1:4" x14ac:dyDescent="0.25">
      <c r="A1746" t="s">
        <v>2990</v>
      </c>
      <c r="B1746" t="s">
        <v>3100</v>
      </c>
      <c r="C1746" t="s">
        <v>3043</v>
      </c>
      <c r="D1746">
        <v>194.25812836000003</v>
      </c>
    </row>
    <row r="1747" spans="1:4" x14ac:dyDescent="0.25">
      <c r="A1747" t="s">
        <v>2990</v>
      </c>
      <c r="B1747" t="s">
        <v>3100</v>
      </c>
      <c r="C1747" t="s">
        <v>3045</v>
      </c>
      <c r="D1747">
        <v>285.82493786999987</v>
      </c>
    </row>
    <row r="1748" spans="1:4" x14ac:dyDescent="0.25">
      <c r="A1748" t="s">
        <v>2990</v>
      </c>
      <c r="B1748" t="s">
        <v>3100</v>
      </c>
      <c r="C1748" t="s">
        <v>3046</v>
      </c>
      <c r="D1748">
        <v>1498.0073005900022</v>
      </c>
    </row>
    <row r="1749" spans="1:4" x14ac:dyDescent="0.25">
      <c r="A1749" t="s">
        <v>2990</v>
      </c>
      <c r="B1749" t="s">
        <v>3100</v>
      </c>
      <c r="C1749" t="s">
        <v>313</v>
      </c>
      <c r="D1749">
        <v>110.41567091000002</v>
      </c>
    </row>
    <row r="1750" spans="1:4" x14ac:dyDescent="0.25">
      <c r="A1750" t="s">
        <v>2990</v>
      </c>
      <c r="B1750" t="s">
        <v>3100</v>
      </c>
      <c r="C1750" t="s">
        <v>3047</v>
      </c>
      <c r="D1750">
        <v>102.13259816999997</v>
      </c>
    </row>
    <row r="1751" spans="1:4" x14ac:dyDescent="0.25">
      <c r="A1751" t="s">
        <v>2990</v>
      </c>
      <c r="B1751" t="s">
        <v>3100</v>
      </c>
      <c r="C1751" t="s">
        <v>3048</v>
      </c>
      <c r="D1751">
        <v>1619.7538715799969</v>
      </c>
    </row>
    <row r="1752" spans="1:4" x14ac:dyDescent="0.25">
      <c r="A1752" t="s">
        <v>2990</v>
      </c>
      <c r="B1752" t="s">
        <v>3100</v>
      </c>
      <c r="C1752" t="s">
        <v>3049</v>
      </c>
      <c r="D1752">
        <v>228.97813746999989</v>
      </c>
    </row>
    <row r="1753" spans="1:4" x14ac:dyDescent="0.25">
      <c r="A1753" t="s">
        <v>2990</v>
      </c>
      <c r="B1753" t="s">
        <v>3101</v>
      </c>
      <c r="C1753" t="s">
        <v>1364</v>
      </c>
      <c r="D1753">
        <v>557.0935314799998</v>
      </c>
    </row>
    <row r="1754" spans="1:4" x14ac:dyDescent="0.25">
      <c r="A1754" t="s">
        <v>2990</v>
      </c>
      <c r="B1754" t="s">
        <v>3101</v>
      </c>
      <c r="C1754" t="s">
        <v>3043</v>
      </c>
      <c r="D1754">
        <v>133.87198767000001</v>
      </c>
    </row>
    <row r="1755" spans="1:4" x14ac:dyDescent="0.25">
      <c r="A1755" t="s">
        <v>2990</v>
      </c>
      <c r="B1755" t="s">
        <v>3101</v>
      </c>
      <c r="C1755" t="s">
        <v>3045</v>
      </c>
      <c r="D1755">
        <v>230.80046349999992</v>
      </c>
    </row>
    <row r="1756" spans="1:4" x14ac:dyDescent="0.25">
      <c r="A1756" t="s">
        <v>2990</v>
      </c>
      <c r="B1756" t="s">
        <v>3101</v>
      </c>
      <c r="C1756" t="s">
        <v>3046</v>
      </c>
      <c r="D1756">
        <v>680.64917367999999</v>
      </c>
    </row>
    <row r="1757" spans="1:4" x14ac:dyDescent="0.25">
      <c r="A1757" t="s">
        <v>2990</v>
      </c>
      <c r="B1757" t="s">
        <v>3101</v>
      </c>
      <c r="C1757" t="s">
        <v>313</v>
      </c>
      <c r="D1757">
        <v>5.3919289599999987</v>
      </c>
    </row>
    <row r="1758" spans="1:4" x14ac:dyDescent="0.25">
      <c r="A1758" t="s">
        <v>2990</v>
      </c>
      <c r="B1758" t="s">
        <v>3101</v>
      </c>
      <c r="C1758" t="s">
        <v>3047</v>
      </c>
      <c r="D1758">
        <v>69.535901359999983</v>
      </c>
    </row>
    <row r="1759" spans="1:4" x14ac:dyDescent="0.25">
      <c r="A1759" t="s">
        <v>2990</v>
      </c>
      <c r="B1759" t="s">
        <v>3101</v>
      </c>
      <c r="C1759" t="s">
        <v>3048</v>
      </c>
      <c r="D1759">
        <v>1137.8887007800004</v>
      </c>
    </row>
    <row r="1760" spans="1:4" x14ac:dyDescent="0.25">
      <c r="A1760" t="s">
        <v>2990</v>
      </c>
      <c r="B1760" t="s">
        <v>3101</v>
      </c>
      <c r="C1760" t="s">
        <v>3049</v>
      </c>
      <c r="D1760">
        <v>128.66485471000004</v>
      </c>
    </row>
    <row r="1761" spans="1:4" x14ac:dyDescent="0.25">
      <c r="A1761" t="s">
        <v>2990</v>
      </c>
      <c r="B1761" t="s">
        <v>3095</v>
      </c>
      <c r="C1761" t="s">
        <v>1364</v>
      </c>
      <c r="D1761">
        <v>13107.277642479985</v>
      </c>
    </row>
    <row r="1762" spans="1:4" x14ac:dyDescent="0.25">
      <c r="A1762" t="s">
        <v>2990</v>
      </c>
      <c r="B1762" t="s">
        <v>3095</v>
      </c>
      <c r="C1762" t="s">
        <v>3043</v>
      </c>
      <c r="D1762">
        <v>83.287455569999963</v>
      </c>
    </row>
    <row r="1763" spans="1:4" x14ac:dyDescent="0.25">
      <c r="A1763" t="s">
        <v>2990</v>
      </c>
      <c r="B1763" t="s">
        <v>3095</v>
      </c>
      <c r="C1763" t="s">
        <v>3044</v>
      </c>
      <c r="D1763">
        <v>3.49272092</v>
      </c>
    </row>
    <row r="1764" spans="1:4" x14ac:dyDescent="0.25">
      <c r="A1764" t="s">
        <v>2990</v>
      </c>
      <c r="B1764" t="s">
        <v>3095</v>
      </c>
      <c r="C1764" t="s">
        <v>3045</v>
      </c>
      <c r="D1764">
        <v>3541.6506023099973</v>
      </c>
    </row>
    <row r="1765" spans="1:4" x14ac:dyDescent="0.25">
      <c r="A1765" t="s">
        <v>2990</v>
      </c>
      <c r="B1765" t="s">
        <v>3095</v>
      </c>
      <c r="C1765" t="s">
        <v>3046</v>
      </c>
      <c r="D1765">
        <v>10848.708555030034</v>
      </c>
    </row>
    <row r="1766" spans="1:4" x14ac:dyDescent="0.25">
      <c r="A1766" t="s">
        <v>2990</v>
      </c>
      <c r="B1766" t="s">
        <v>3095</v>
      </c>
      <c r="C1766" t="s">
        <v>313</v>
      </c>
      <c r="D1766">
        <v>505.81385630999984</v>
      </c>
    </row>
    <row r="1767" spans="1:4" x14ac:dyDescent="0.25">
      <c r="A1767" t="s">
        <v>2990</v>
      </c>
      <c r="B1767" t="s">
        <v>3095</v>
      </c>
      <c r="C1767" t="s">
        <v>3047</v>
      </c>
      <c r="D1767">
        <v>293.69612592000027</v>
      </c>
    </row>
    <row r="1768" spans="1:4" x14ac:dyDescent="0.25">
      <c r="A1768" t="s">
        <v>2990</v>
      </c>
      <c r="B1768" t="s">
        <v>3095</v>
      </c>
      <c r="C1768" t="s">
        <v>3048</v>
      </c>
      <c r="D1768">
        <v>8382.9846703200237</v>
      </c>
    </row>
    <row r="1769" spans="1:4" x14ac:dyDescent="0.25">
      <c r="A1769" t="s">
        <v>2990</v>
      </c>
      <c r="B1769" t="s">
        <v>3095</v>
      </c>
      <c r="C1769" t="s">
        <v>3049</v>
      </c>
      <c r="D1769">
        <v>1596.2366486100011</v>
      </c>
    </row>
    <row r="1770" spans="1:4" x14ac:dyDescent="0.25">
      <c r="A1770" t="s">
        <v>2990</v>
      </c>
      <c r="B1770" t="s">
        <v>3095</v>
      </c>
      <c r="C1770" t="s">
        <v>3050</v>
      </c>
      <c r="D1770">
        <v>64.552398699999998</v>
      </c>
    </row>
    <row r="1771" spans="1:4" x14ac:dyDescent="0.25">
      <c r="A1771" t="s">
        <v>2991</v>
      </c>
      <c r="B1771" t="s">
        <v>3097</v>
      </c>
      <c r="C1771" t="s">
        <v>3044</v>
      </c>
      <c r="D1771">
        <v>154.54199999999989</v>
      </c>
    </row>
    <row r="1772" spans="1:4" x14ac:dyDescent="0.25">
      <c r="A1772" t="s">
        <v>2991</v>
      </c>
      <c r="B1772" t="s">
        <v>3097</v>
      </c>
      <c r="C1772" t="s">
        <v>3047</v>
      </c>
      <c r="D1772">
        <v>2626.3539711700014</v>
      </c>
    </row>
    <row r="1773" spans="1:4" x14ac:dyDescent="0.25">
      <c r="A1773" t="s">
        <v>2991</v>
      </c>
      <c r="B1773" t="s">
        <v>3090</v>
      </c>
      <c r="C1773" t="s">
        <v>1364</v>
      </c>
      <c r="D1773">
        <v>3218.5587054599969</v>
      </c>
    </row>
    <row r="1774" spans="1:4" x14ac:dyDescent="0.25">
      <c r="A1774" t="s">
        <v>2991</v>
      </c>
      <c r="B1774" t="s">
        <v>3090</v>
      </c>
      <c r="C1774" t="s">
        <v>3043</v>
      </c>
      <c r="D1774">
        <v>604.49134334999997</v>
      </c>
    </row>
    <row r="1775" spans="1:4" x14ac:dyDescent="0.25">
      <c r="A1775" t="s">
        <v>2991</v>
      </c>
      <c r="B1775" t="s">
        <v>3090</v>
      </c>
      <c r="C1775" t="s">
        <v>3044</v>
      </c>
      <c r="D1775">
        <v>2608.1249383499971</v>
      </c>
    </row>
    <row r="1776" spans="1:4" x14ac:dyDescent="0.25">
      <c r="A1776" t="s">
        <v>2991</v>
      </c>
      <c r="B1776" t="s">
        <v>3090</v>
      </c>
      <c r="C1776" t="s">
        <v>3045</v>
      </c>
      <c r="D1776">
        <v>463.83345839999998</v>
      </c>
    </row>
    <row r="1777" spans="1:4" x14ac:dyDescent="0.25">
      <c r="A1777" t="s">
        <v>2991</v>
      </c>
      <c r="B1777" t="s">
        <v>3090</v>
      </c>
      <c r="C1777" t="s">
        <v>3046</v>
      </c>
      <c r="D1777">
        <v>2710.3699694700008</v>
      </c>
    </row>
    <row r="1778" spans="1:4" x14ac:dyDescent="0.25">
      <c r="A1778" t="s">
        <v>2991</v>
      </c>
      <c r="B1778" t="s">
        <v>3090</v>
      </c>
      <c r="C1778" t="s">
        <v>313</v>
      </c>
      <c r="D1778">
        <v>49.715845510000001</v>
      </c>
    </row>
    <row r="1779" spans="1:4" x14ac:dyDescent="0.25">
      <c r="A1779" t="s">
        <v>2991</v>
      </c>
      <c r="B1779" t="s">
        <v>3090</v>
      </c>
      <c r="C1779" t="s">
        <v>3047</v>
      </c>
      <c r="D1779">
        <v>40947.287098190158</v>
      </c>
    </row>
    <row r="1780" spans="1:4" x14ac:dyDescent="0.25">
      <c r="A1780" t="s">
        <v>2991</v>
      </c>
      <c r="B1780" t="s">
        <v>3090</v>
      </c>
      <c r="C1780" t="s">
        <v>3048</v>
      </c>
      <c r="D1780">
        <v>12419.63542907999</v>
      </c>
    </row>
    <row r="1781" spans="1:4" x14ac:dyDescent="0.25">
      <c r="A1781" t="s">
        <v>2991</v>
      </c>
      <c r="B1781" t="s">
        <v>3090</v>
      </c>
      <c r="C1781" t="s">
        <v>3049</v>
      </c>
      <c r="D1781">
        <v>51.210573570000001</v>
      </c>
    </row>
    <row r="1782" spans="1:4" x14ac:dyDescent="0.25">
      <c r="A1782" t="s">
        <v>2991</v>
      </c>
      <c r="B1782" t="s">
        <v>3098</v>
      </c>
      <c r="C1782" t="s">
        <v>1364</v>
      </c>
      <c r="D1782">
        <v>2980.1508003300005</v>
      </c>
    </row>
    <row r="1783" spans="1:4" x14ac:dyDescent="0.25">
      <c r="A1783" t="s">
        <v>2991</v>
      </c>
      <c r="B1783" t="s">
        <v>3098</v>
      </c>
      <c r="C1783" t="s">
        <v>3043</v>
      </c>
      <c r="D1783">
        <v>1712.3263675600001</v>
      </c>
    </row>
    <row r="1784" spans="1:4" x14ac:dyDescent="0.25">
      <c r="A1784" t="s">
        <v>2991</v>
      </c>
      <c r="B1784" t="s">
        <v>3098</v>
      </c>
      <c r="C1784" t="s">
        <v>3044</v>
      </c>
      <c r="D1784">
        <v>2510.6376707600025</v>
      </c>
    </row>
    <row r="1785" spans="1:4" x14ac:dyDescent="0.25">
      <c r="A1785" t="s">
        <v>2991</v>
      </c>
      <c r="B1785" t="s">
        <v>3098</v>
      </c>
      <c r="C1785" t="s">
        <v>3045</v>
      </c>
      <c r="D1785">
        <v>1097.9304022599997</v>
      </c>
    </row>
    <row r="1786" spans="1:4" x14ac:dyDescent="0.25">
      <c r="A1786" t="s">
        <v>2991</v>
      </c>
      <c r="B1786" t="s">
        <v>3098</v>
      </c>
      <c r="C1786" t="s">
        <v>3046</v>
      </c>
      <c r="D1786">
        <v>6177.3034721099957</v>
      </c>
    </row>
    <row r="1787" spans="1:4" x14ac:dyDescent="0.25">
      <c r="A1787" t="s">
        <v>2991</v>
      </c>
      <c r="B1787" t="s">
        <v>3098</v>
      </c>
      <c r="C1787" t="s">
        <v>313</v>
      </c>
      <c r="D1787">
        <v>171.84788262000001</v>
      </c>
    </row>
    <row r="1788" spans="1:4" x14ac:dyDescent="0.25">
      <c r="A1788" t="s">
        <v>2991</v>
      </c>
      <c r="B1788" t="s">
        <v>3098</v>
      </c>
      <c r="C1788" t="s">
        <v>3047</v>
      </c>
      <c r="D1788">
        <v>44292.590525909727</v>
      </c>
    </row>
    <row r="1789" spans="1:4" x14ac:dyDescent="0.25">
      <c r="A1789" t="s">
        <v>2991</v>
      </c>
      <c r="B1789" t="s">
        <v>3098</v>
      </c>
      <c r="C1789" t="s">
        <v>3048</v>
      </c>
      <c r="D1789">
        <v>19069.430436029987</v>
      </c>
    </row>
    <row r="1790" spans="1:4" x14ac:dyDescent="0.25">
      <c r="A1790" t="s">
        <v>2991</v>
      </c>
      <c r="B1790" t="s">
        <v>3098</v>
      </c>
      <c r="C1790" t="s">
        <v>3049</v>
      </c>
      <c r="D1790">
        <v>24.192183929999999</v>
      </c>
    </row>
    <row r="1791" spans="1:4" x14ac:dyDescent="0.25">
      <c r="A1791" t="s">
        <v>2991</v>
      </c>
      <c r="B1791" t="s">
        <v>3099</v>
      </c>
      <c r="C1791" t="s">
        <v>1364</v>
      </c>
      <c r="D1791">
        <v>2875.5440334300001</v>
      </c>
    </row>
    <row r="1792" spans="1:4" x14ac:dyDescent="0.25">
      <c r="A1792" t="s">
        <v>2991</v>
      </c>
      <c r="B1792" t="s">
        <v>3099</v>
      </c>
      <c r="C1792" t="s">
        <v>3043</v>
      </c>
      <c r="D1792">
        <v>1433.8961788899994</v>
      </c>
    </row>
    <row r="1793" spans="1:4" x14ac:dyDescent="0.25">
      <c r="A1793" t="s">
        <v>2991</v>
      </c>
      <c r="B1793" t="s">
        <v>3099</v>
      </c>
      <c r="C1793" t="s">
        <v>3044</v>
      </c>
      <c r="D1793">
        <v>3320.1286514200042</v>
      </c>
    </row>
    <row r="1794" spans="1:4" x14ac:dyDescent="0.25">
      <c r="A1794" t="s">
        <v>2991</v>
      </c>
      <c r="B1794" t="s">
        <v>3099</v>
      </c>
      <c r="C1794" t="s">
        <v>3045</v>
      </c>
      <c r="D1794">
        <v>631.37022288999992</v>
      </c>
    </row>
    <row r="1795" spans="1:4" x14ac:dyDescent="0.25">
      <c r="A1795" t="s">
        <v>2991</v>
      </c>
      <c r="B1795" t="s">
        <v>3099</v>
      </c>
      <c r="C1795" t="s">
        <v>3046</v>
      </c>
      <c r="D1795">
        <v>1887.6418181799997</v>
      </c>
    </row>
    <row r="1796" spans="1:4" x14ac:dyDescent="0.25">
      <c r="A1796" t="s">
        <v>2991</v>
      </c>
      <c r="B1796" t="s">
        <v>3099</v>
      </c>
      <c r="C1796" t="s">
        <v>313</v>
      </c>
      <c r="D1796">
        <v>25.03068704</v>
      </c>
    </row>
    <row r="1797" spans="1:4" x14ac:dyDescent="0.25">
      <c r="A1797" t="s">
        <v>2991</v>
      </c>
      <c r="B1797" t="s">
        <v>3099</v>
      </c>
      <c r="C1797" t="s">
        <v>3047</v>
      </c>
      <c r="D1797">
        <v>50120.223809120049</v>
      </c>
    </row>
    <row r="1798" spans="1:4" x14ac:dyDescent="0.25">
      <c r="A1798" t="s">
        <v>2991</v>
      </c>
      <c r="B1798" t="s">
        <v>3099</v>
      </c>
      <c r="C1798" t="s">
        <v>3048</v>
      </c>
      <c r="D1798">
        <v>13815.735869570004</v>
      </c>
    </row>
    <row r="1799" spans="1:4" x14ac:dyDescent="0.25">
      <c r="A1799" t="s">
        <v>2991</v>
      </c>
      <c r="B1799" t="s">
        <v>3099</v>
      </c>
      <c r="C1799" t="s">
        <v>3049</v>
      </c>
      <c r="D1799">
        <v>115.19731082999999</v>
      </c>
    </row>
    <row r="1800" spans="1:4" x14ac:dyDescent="0.25">
      <c r="A1800" t="s">
        <v>2991</v>
      </c>
      <c r="B1800" t="s">
        <v>3102</v>
      </c>
      <c r="C1800" t="s">
        <v>1364</v>
      </c>
      <c r="D1800">
        <v>68.333320570000012</v>
      </c>
    </row>
    <row r="1801" spans="1:4" x14ac:dyDescent="0.25">
      <c r="A1801" t="s">
        <v>2991</v>
      </c>
      <c r="B1801" t="s">
        <v>3102</v>
      </c>
      <c r="C1801" t="s">
        <v>3043</v>
      </c>
      <c r="D1801">
        <v>1506.8835601200014</v>
      </c>
    </row>
    <row r="1802" spans="1:4" x14ac:dyDescent="0.25">
      <c r="A1802" t="s">
        <v>2991</v>
      </c>
      <c r="B1802" t="s">
        <v>3102</v>
      </c>
      <c r="C1802" t="s">
        <v>3044</v>
      </c>
      <c r="D1802">
        <v>8.3113543199999995</v>
      </c>
    </row>
    <row r="1803" spans="1:4" x14ac:dyDescent="0.25">
      <c r="A1803" t="s">
        <v>2991</v>
      </c>
      <c r="B1803" t="s">
        <v>3102</v>
      </c>
      <c r="C1803" t="s">
        <v>3046</v>
      </c>
      <c r="D1803">
        <v>179.15813487</v>
      </c>
    </row>
    <row r="1804" spans="1:4" x14ac:dyDescent="0.25">
      <c r="A1804" t="s">
        <v>2991</v>
      </c>
      <c r="B1804" t="s">
        <v>3102</v>
      </c>
      <c r="C1804" t="s">
        <v>3047</v>
      </c>
      <c r="D1804">
        <v>83.176188719999971</v>
      </c>
    </row>
    <row r="1805" spans="1:4" x14ac:dyDescent="0.25">
      <c r="A1805" t="s">
        <v>2991</v>
      </c>
      <c r="B1805" t="s">
        <v>3102</v>
      </c>
      <c r="C1805" t="s">
        <v>3048</v>
      </c>
      <c r="D1805">
        <v>2225.1539624399998</v>
      </c>
    </row>
    <row r="1806" spans="1:4" x14ac:dyDescent="0.25">
      <c r="A1806" t="s">
        <v>2991</v>
      </c>
      <c r="B1806" t="s">
        <v>3091</v>
      </c>
      <c r="C1806" t="s">
        <v>1364</v>
      </c>
      <c r="D1806">
        <v>36966.471772810095</v>
      </c>
    </row>
    <row r="1807" spans="1:4" x14ac:dyDescent="0.25">
      <c r="A1807" t="s">
        <v>2991</v>
      </c>
      <c r="B1807" t="s">
        <v>3091</v>
      </c>
      <c r="C1807" t="s">
        <v>3043</v>
      </c>
      <c r="D1807">
        <v>3994.9275333800015</v>
      </c>
    </row>
    <row r="1808" spans="1:4" x14ac:dyDescent="0.25">
      <c r="A1808" t="s">
        <v>2991</v>
      </c>
      <c r="B1808" t="s">
        <v>3091</v>
      </c>
      <c r="C1808" t="s">
        <v>3044</v>
      </c>
      <c r="D1808">
        <v>8888.7582097700342</v>
      </c>
    </row>
    <row r="1809" spans="1:4" x14ac:dyDescent="0.25">
      <c r="A1809" t="s">
        <v>2991</v>
      </c>
      <c r="B1809" t="s">
        <v>3091</v>
      </c>
      <c r="C1809" t="s">
        <v>3045</v>
      </c>
      <c r="D1809">
        <v>10206.466545530002</v>
      </c>
    </row>
    <row r="1810" spans="1:4" x14ac:dyDescent="0.25">
      <c r="A1810" t="s">
        <v>2991</v>
      </c>
      <c r="B1810" t="s">
        <v>3091</v>
      </c>
      <c r="C1810" t="s">
        <v>3046</v>
      </c>
      <c r="D1810">
        <v>59112.454096709982</v>
      </c>
    </row>
    <row r="1811" spans="1:4" x14ac:dyDescent="0.25">
      <c r="A1811" t="s">
        <v>2991</v>
      </c>
      <c r="B1811" t="s">
        <v>3091</v>
      </c>
      <c r="C1811" t="s">
        <v>313</v>
      </c>
      <c r="D1811">
        <v>2994.7126394699999</v>
      </c>
    </row>
    <row r="1812" spans="1:4" x14ac:dyDescent="0.25">
      <c r="A1812" t="s">
        <v>2991</v>
      </c>
      <c r="B1812" t="s">
        <v>3091</v>
      </c>
      <c r="C1812" t="s">
        <v>3047</v>
      </c>
      <c r="D1812">
        <v>134957.91673336364</v>
      </c>
    </row>
    <row r="1813" spans="1:4" x14ac:dyDescent="0.25">
      <c r="A1813" t="s">
        <v>2991</v>
      </c>
      <c r="B1813" t="s">
        <v>3091</v>
      </c>
      <c r="C1813" t="s">
        <v>3048</v>
      </c>
      <c r="D1813">
        <v>70366.077783009794</v>
      </c>
    </row>
    <row r="1814" spans="1:4" x14ac:dyDescent="0.25">
      <c r="A1814" t="s">
        <v>2991</v>
      </c>
      <c r="B1814" t="s">
        <v>3091</v>
      </c>
      <c r="C1814" t="s">
        <v>3049</v>
      </c>
      <c r="D1814">
        <v>2633.1348184999997</v>
      </c>
    </row>
    <row r="1815" spans="1:4" x14ac:dyDescent="0.25">
      <c r="A1815" t="s">
        <v>2991</v>
      </c>
      <c r="B1815" t="s">
        <v>3092</v>
      </c>
      <c r="C1815" t="s">
        <v>1364</v>
      </c>
      <c r="D1815">
        <v>64.411015309999996</v>
      </c>
    </row>
    <row r="1816" spans="1:4" x14ac:dyDescent="0.25">
      <c r="A1816" t="s">
        <v>2991</v>
      </c>
      <c r="B1816" t="s">
        <v>3092</v>
      </c>
      <c r="C1816" t="s">
        <v>3043</v>
      </c>
      <c r="D1816">
        <v>67.866079360000001</v>
      </c>
    </row>
    <row r="1817" spans="1:4" x14ac:dyDescent="0.25">
      <c r="A1817" t="s">
        <v>2991</v>
      </c>
      <c r="B1817" t="s">
        <v>3092</v>
      </c>
      <c r="C1817" t="s">
        <v>3044</v>
      </c>
      <c r="D1817">
        <v>338.83208084999984</v>
      </c>
    </row>
    <row r="1818" spans="1:4" x14ac:dyDescent="0.25">
      <c r="A1818" t="s">
        <v>2991</v>
      </c>
      <c r="B1818" t="s">
        <v>3092</v>
      </c>
      <c r="C1818" t="s">
        <v>3046</v>
      </c>
      <c r="D1818">
        <v>6.7885228400000006</v>
      </c>
    </row>
    <row r="1819" spans="1:4" x14ac:dyDescent="0.25">
      <c r="A1819" t="s">
        <v>2991</v>
      </c>
      <c r="B1819" t="s">
        <v>3092</v>
      </c>
      <c r="C1819" t="s">
        <v>3047</v>
      </c>
      <c r="D1819">
        <v>9795.4774107200392</v>
      </c>
    </row>
    <row r="1820" spans="1:4" x14ac:dyDescent="0.25">
      <c r="A1820" t="s">
        <v>2991</v>
      </c>
      <c r="B1820" t="s">
        <v>3092</v>
      </c>
      <c r="C1820" t="s">
        <v>3048</v>
      </c>
      <c r="D1820">
        <v>83.738000000000014</v>
      </c>
    </row>
    <row r="1821" spans="1:4" x14ac:dyDescent="0.25">
      <c r="A1821" t="s">
        <v>2991</v>
      </c>
      <c r="B1821" t="s">
        <v>3093</v>
      </c>
      <c r="C1821" t="s">
        <v>3044</v>
      </c>
      <c r="D1821">
        <v>157.92695468999995</v>
      </c>
    </row>
    <row r="1822" spans="1:4" x14ac:dyDescent="0.25">
      <c r="A1822" t="s">
        <v>2991</v>
      </c>
      <c r="B1822" t="s">
        <v>3093</v>
      </c>
      <c r="C1822" t="s">
        <v>3047</v>
      </c>
      <c r="D1822">
        <v>2334.6135997900124</v>
      </c>
    </row>
    <row r="1823" spans="1:4" x14ac:dyDescent="0.25">
      <c r="A1823" t="s">
        <v>2991</v>
      </c>
      <c r="B1823" t="s">
        <v>3094</v>
      </c>
      <c r="C1823" t="s">
        <v>1364</v>
      </c>
      <c r="D1823">
        <v>1196.422016290001</v>
      </c>
    </row>
    <row r="1824" spans="1:4" x14ac:dyDescent="0.25">
      <c r="A1824" t="s">
        <v>2991</v>
      </c>
      <c r="B1824" t="s">
        <v>3094</v>
      </c>
      <c r="C1824" t="s">
        <v>3043</v>
      </c>
      <c r="D1824">
        <v>237.03064538000004</v>
      </c>
    </row>
    <row r="1825" spans="1:4" x14ac:dyDescent="0.25">
      <c r="A1825" t="s">
        <v>2991</v>
      </c>
      <c r="B1825" t="s">
        <v>3094</v>
      </c>
      <c r="C1825" t="s">
        <v>3044</v>
      </c>
      <c r="D1825">
        <v>2499.9251492600001</v>
      </c>
    </row>
    <row r="1826" spans="1:4" x14ac:dyDescent="0.25">
      <c r="A1826" t="s">
        <v>2991</v>
      </c>
      <c r="B1826" t="s">
        <v>3094</v>
      </c>
      <c r="C1826" t="s">
        <v>3045</v>
      </c>
      <c r="D1826">
        <v>398.91059500999995</v>
      </c>
    </row>
    <row r="1827" spans="1:4" x14ac:dyDescent="0.25">
      <c r="A1827" t="s">
        <v>2991</v>
      </c>
      <c r="B1827" t="s">
        <v>3094</v>
      </c>
      <c r="C1827" t="s">
        <v>3046</v>
      </c>
      <c r="D1827">
        <v>3023.8612042699988</v>
      </c>
    </row>
    <row r="1828" spans="1:4" x14ac:dyDescent="0.25">
      <c r="A1828" t="s">
        <v>2991</v>
      </c>
      <c r="B1828" t="s">
        <v>3094</v>
      </c>
      <c r="C1828" t="s">
        <v>313</v>
      </c>
      <c r="D1828">
        <v>458.91551705000029</v>
      </c>
    </row>
    <row r="1829" spans="1:4" x14ac:dyDescent="0.25">
      <c r="A1829" t="s">
        <v>2991</v>
      </c>
      <c r="B1829" t="s">
        <v>3094</v>
      </c>
      <c r="C1829" t="s">
        <v>3047</v>
      </c>
      <c r="D1829">
        <v>40772.107456059945</v>
      </c>
    </row>
    <row r="1830" spans="1:4" x14ac:dyDescent="0.25">
      <c r="A1830" t="s">
        <v>2991</v>
      </c>
      <c r="B1830" t="s">
        <v>3094</v>
      </c>
      <c r="C1830" t="s">
        <v>3048</v>
      </c>
      <c r="D1830">
        <v>3532.803858789991</v>
      </c>
    </row>
    <row r="1831" spans="1:4" x14ac:dyDescent="0.25">
      <c r="A1831" t="s">
        <v>2991</v>
      </c>
      <c r="B1831" t="s">
        <v>3094</v>
      </c>
      <c r="C1831" t="s">
        <v>3049</v>
      </c>
      <c r="D1831">
        <v>356.01958199000006</v>
      </c>
    </row>
    <row r="1832" spans="1:4" x14ac:dyDescent="0.25">
      <c r="A1832" t="s">
        <v>2991</v>
      </c>
      <c r="B1832" t="s">
        <v>3094</v>
      </c>
      <c r="C1832" t="s">
        <v>3050</v>
      </c>
      <c r="D1832">
        <v>552.45524415999989</v>
      </c>
    </row>
    <row r="1833" spans="1:4" x14ac:dyDescent="0.25">
      <c r="A1833" t="s">
        <v>2991</v>
      </c>
      <c r="B1833" t="s">
        <v>3100</v>
      </c>
      <c r="C1833" t="s">
        <v>1364</v>
      </c>
      <c r="D1833">
        <v>575.57815021999977</v>
      </c>
    </row>
    <row r="1834" spans="1:4" x14ac:dyDescent="0.25">
      <c r="A1834" t="s">
        <v>2991</v>
      </c>
      <c r="B1834" t="s">
        <v>3100</v>
      </c>
      <c r="C1834" t="s">
        <v>3043</v>
      </c>
      <c r="D1834">
        <v>184.91392025000005</v>
      </c>
    </row>
    <row r="1835" spans="1:4" x14ac:dyDescent="0.25">
      <c r="A1835" t="s">
        <v>2991</v>
      </c>
      <c r="B1835" t="s">
        <v>3100</v>
      </c>
      <c r="C1835" t="s">
        <v>3044</v>
      </c>
      <c r="D1835">
        <v>2412.8249072300041</v>
      </c>
    </row>
    <row r="1836" spans="1:4" x14ac:dyDescent="0.25">
      <c r="A1836" t="s">
        <v>2991</v>
      </c>
      <c r="B1836" t="s">
        <v>3100</v>
      </c>
      <c r="C1836" t="s">
        <v>3045</v>
      </c>
      <c r="D1836">
        <v>829.76155607000044</v>
      </c>
    </row>
    <row r="1837" spans="1:4" x14ac:dyDescent="0.25">
      <c r="A1837" t="s">
        <v>2991</v>
      </c>
      <c r="B1837" t="s">
        <v>3100</v>
      </c>
      <c r="C1837" t="s">
        <v>3046</v>
      </c>
      <c r="D1837">
        <v>2782.0950148999987</v>
      </c>
    </row>
    <row r="1838" spans="1:4" x14ac:dyDescent="0.25">
      <c r="A1838" t="s">
        <v>2991</v>
      </c>
      <c r="B1838" t="s">
        <v>3100</v>
      </c>
      <c r="C1838" t="s">
        <v>313</v>
      </c>
      <c r="D1838">
        <v>671.62008923999997</v>
      </c>
    </row>
    <row r="1839" spans="1:4" x14ac:dyDescent="0.25">
      <c r="A1839" t="s">
        <v>2991</v>
      </c>
      <c r="B1839" t="s">
        <v>3100</v>
      </c>
      <c r="C1839" t="s">
        <v>3047</v>
      </c>
      <c r="D1839">
        <v>44070.529366090144</v>
      </c>
    </row>
    <row r="1840" spans="1:4" x14ac:dyDescent="0.25">
      <c r="A1840" t="s">
        <v>2991</v>
      </c>
      <c r="B1840" t="s">
        <v>3100</v>
      </c>
      <c r="C1840" t="s">
        <v>3048</v>
      </c>
      <c r="D1840">
        <v>3246.2908702500085</v>
      </c>
    </row>
    <row r="1841" spans="1:4" x14ac:dyDescent="0.25">
      <c r="A1841" t="s">
        <v>2991</v>
      </c>
      <c r="B1841" t="s">
        <v>3100</v>
      </c>
      <c r="C1841" t="s">
        <v>3049</v>
      </c>
      <c r="D1841">
        <v>126.53691395999998</v>
      </c>
    </row>
    <row r="1842" spans="1:4" x14ac:dyDescent="0.25">
      <c r="A1842" t="s">
        <v>2991</v>
      </c>
      <c r="B1842" t="s">
        <v>3100</v>
      </c>
      <c r="C1842" t="s">
        <v>3050</v>
      </c>
      <c r="D1842">
        <v>1010.4129628999999</v>
      </c>
    </row>
    <row r="1843" spans="1:4" x14ac:dyDescent="0.25">
      <c r="A1843" t="s">
        <v>2991</v>
      </c>
      <c r="B1843" t="s">
        <v>3101</v>
      </c>
      <c r="C1843" t="s">
        <v>1364</v>
      </c>
      <c r="D1843">
        <v>346.55483877999984</v>
      </c>
    </row>
    <row r="1844" spans="1:4" x14ac:dyDescent="0.25">
      <c r="A1844" t="s">
        <v>2991</v>
      </c>
      <c r="B1844" t="s">
        <v>3101</v>
      </c>
      <c r="C1844" t="s">
        <v>3043</v>
      </c>
      <c r="D1844">
        <v>236.06945282999988</v>
      </c>
    </row>
    <row r="1845" spans="1:4" x14ac:dyDescent="0.25">
      <c r="A1845" t="s">
        <v>2991</v>
      </c>
      <c r="B1845" t="s">
        <v>3101</v>
      </c>
      <c r="C1845" t="s">
        <v>3044</v>
      </c>
      <c r="D1845">
        <v>3231.9547091900013</v>
      </c>
    </row>
    <row r="1846" spans="1:4" x14ac:dyDescent="0.25">
      <c r="A1846" t="s">
        <v>2991</v>
      </c>
      <c r="B1846" t="s">
        <v>3101</v>
      </c>
      <c r="C1846" t="s">
        <v>3045</v>
      </c>
      <c r="D1846">
        <v>851.09204323000017</v>
      </c>
    </row>
    <row r="1847" spans="1:4" x14ac:dyDescent="0.25">
      <c r="A1847" t="s">
        <v>2991</v>
      </c>
      <c r="B1847" t="s">
        <v>3101</v>
      </c>
      <c r="C1847" t="s">
        <v>3046</v>
      </c>
      <c r="D1847">
        <v>2939.9200912600027</v>
      </c>
    </row>
    <row r="1848" spans="1:4" x14ac:dyDescent="0.25">
      <c r="A1848" t="s">
        <v>2991</v>
      </c>
      <c r="B1848" t="s">
        <v>3101</v>
      </c>
      <c r="C1848" t="s">
        <v>313</v>
      </c>
      <c r="D1848">
        <v>448.87398433999999</v>
      </c>
    </row>
    <row r="1849" spans="1:4" x14ac:dyDescent="0.25">
      <c r="A1849" t="s">
        <v>2991</v>
      </c>
      <c r="B1849" t="s">
        <v>3101</v>
      </c>
      <c r="C1849" t="s">
        <v>3047</v>
      </c>
      <c r="D1849">
        <v>54868.376320469222</v>
      </c>
    </row>
    <row r="1850" spans="1:4" x14ac:dyDescent="0.25">
      <c r="A1850" t="s">
        <v>2991</v>
      </c>
      <c r="B1850" t="s">
        <v>3101</v>
      </c>
      <c r="C1850" t="s">
        <v>3048</v>
      </c>
      <c r="D1850">
        <v>3585.0091483200035</v>
      </c>
    </row>
    <row r="1851" spans="1:4" x14ac:dyDescent="0.25">
      <c r="A1851" t="s">
        <v>2991</v>
      </c>
      <c r="B1851" t="s">
        <v>3101</v>
      </c>
      <c r="C1851" t="s">
        <v>3049</v>
      </c>
      <c r="D1851">
        <v>204.8853627</v>
      </c>
    </row>
    <row r="1852" spans="1:4" x14ac:dyDescent="0.25">
      <c r="A1852" t="s">
        <v>2991</v>
      </c>
      <c r="B1852" t="s">
        <v>3101</v>
      </c>
      <c r="C1852" t="s">
        <v>3050</v>
      </c>
      <c r="D1852">
        <v>431.2970074499998</v>
      </c>
    </row>
    <row r="1853" spans="1:4" x14ac:dyDescent="0.25">
      <c r="A1853" t="s">
        <v>2991</v>
      </c>
      <c r="B1853" t="s">
        <v>3103</v>
      </c>
      <c r="C1853" t="s">
        <v>1364</v>
      </c>
      <c r="D1853">
        <v>9.8322525999999986</v>
      </c>
    </row>
    <row r="1854" spans="1:4" x14ac:dyDescent="0.25">
      <c r="A1854" t="s">
        <v>2991</v>
      </c>
      <c r="B1854" t="s">
        <v>3103</v>
      </c>
      <c r="C1854" t="s">
        <v>3043</v>
      </c>
      <c r="D1854">
        <v>50.595325630000012</v>
      </c>
    </row>
    <row r="1855" spans="1:4" x14ac:dyDescent="0.25">
      <c r="A1855" t="s">
        <v>2991</v>
      </c>
      <c r="B1855" t="s">
        <v>3103</v>
      </c>
      <c r="C1855" t="s">
        <v>3044</v>
      </c>
      <c r="D1855">
        <v>5.3393185700000005</v>
      </c>
    </row>
    <row r="1856" spans="1:4" x14ac:dyDescent="0.25">
      <c r="A1856" t="s">
        <v>2991</v>
      </c>
      <c r="B1856" t="s">
        <v>3103</v>
      </c>
      <c r="C1856" t="s">
        <v>3045</v>
      </c>
      <c r="D1856">
        <v>108.58826267000001</v>
      </c>
    </row>
    <row r="1857" spans="1:4" x14ac:dyDescent="0.25">
      <c r="A1857" t="s">
        <v>2991</v>
      </c>
      <c r="B1857" t="s">
        <v>3103</v>
      </c>
      <c r="C1857" t="s">
        <v>3046</v>
      </c>
      <c r="D1857">
        <v>491.85676879999994</v>
      </c>
    </row>
    <row r="1858" spans="1:4" x14ac:dyDescent="0.25">
      <c r="A1858" t="s">
        <v>2991</v>
      </c>
      <c r="B1858" t="s">
        <v>3103</v>
      </c>
      <c r="C1858" t="s">
        <v>313</v>
      </c>
      <c r="D1858">
        <v>17.08673099</v>
      </c>
    </row>
    <row r="1859" spans="1:4" x14ac:dyDescent="0.25">
      <c r="A1859" t="s">
        <v>2991</v>
      </c>
      <c r="B1859" t="s">
        <v>3103</v>
      </c>
      <c r="C1859" t="s">
        <v>3047</v>
      </c>
      <c r="D1859">
        <v>157.68039236999994</v>
      </c>
    </row>
    <row r="1860" spans="1:4" x14ac:dyDescent="0.25">
      <c r="A1860" t="s">
        <v>2991</v>
      </c>
      <c r="B1860" t="s">
        <v>3103</v>
      </c>
      <c r="C1860" t="s">
        <v>3048</v>
      </c>
      <c r="D1860">
        <v>274.71692022999991</v>
      </c>
    </row>
    <row r="1861" spans="1:4" x14ac:dyDescent="0.25">
      <c r="A1861" t="s">
        <v>2991</v>
      </c>
      <c r="B1861" t="s">
        <v>3103</v>
      </c>
      <c r="C1861" t="s">
        <v>3049</v>
      </c>
      <c r="D1861">
        <v>12.299548060000001</v>
      </c>
    </row>
    <row r="1862" spans="1:4" x14ac:dyDescent="0.25">
      <c r="A1862" t="s">
        <v>2991</v>
      </c>
      <c r="B1862" t="s">
        <v>3103</v>
      </c>
      <c r="C1862" t="s">
        <v>3050</v>
      </c>
      <c r="D1862">
        <v>100.58559712</v>
      </c>
    </row>
    <row r="1863" spans="1:4" x14ac:dyDescent="0.25">
      <c r="A1863" t="s">
        <v>2991</v>
      </c>
      <c r="B1863" t="s">
        <v>3095</v>
      </c>
      <c r="C1863" t="s">
        <v>1364</v>
      </c>
      <c r="D1863">
        <v>5599.0576802999985</v>
      </c>
    </row>
    <row r="1864" spans="1:4" x14ac:dyDescent="0.25">
      <c r="A1864" t="s">
        <v>2991</v>
      </c>
      <c r="B1864" t="s">
        <v>3095</v>
      </c>
      <c r="C1864" t="s">
        <v>3043</v>
      </c>
      <c r="D1864">
        <v>88.239929160000017</v>
      </c>
    </row>
    <row r="1865" spans="1:4" x14ac:dyDescent="0.25">
      <c r="A1865" t="s">
        <v>2991</v>
      </c>
      <c r="B1865" t="s">
        <v>3095</v>
      </c>
      <c r="C1865" t="s">
        <v>3044</v>
      </c>
      <c r="D1865">
        <v>6778.5108976999909</v>
      </c>
    </row>
    <row r="1866" spans="1:4" x14ac:dyDescent="0.25">
      <c r="A1866" t="s">
        <v>2991</v>
      </c>
      <c r="B1866" t="s">
        <v>3095</v>
      </c>
      <c r="C1866" t="s">
        <v>3045</v>
      </c>
      <c r="D1866">
        <v>5371.4003359599919</v>
      </c>
    </row>
    <row r="1867" spans="1:4" x14ac:dyDescent="0.25">
      <c r="A1867" t="s">
        <v>2991</v>
      </c>
      <c r="B1867" t="s">
        <v>3095</v>
      </c>
      <c r="C1867" t="s">
        <v>3046</v>
      </c>
      <c r="D1867">
        <v>23768.40571798</v>
      </c>
    </row>
    <row r="1868" spans="1:4" x14ac:dyDescent="0.25">
      <c r="A1868" t="s">
        <v>2991</v>
      </c>
      <c r="B1868" t="s">
        <v>3095</v>
      </c>
      <c r="C1868" t="s">
        <v>313</v>
      </c>
      <c r="D1868">
        <v>3986.0746152900024</v>
      </c>
    </row>
    <row r="1869" spans="1:4" x14ac:dyDescent="0.25">
      <c r="A1869" t="s">
        <v>2991</v>
      </c>
      <c r="B1869" t="s">
        <v>3095</v>
      </c>
      <c r="C1869" t="s">
        <v>3047</v>
      </c>
      <c r="D1869">
        <v>85007.177165820627</v>
      </c>
    </row>
    <row r="1870" spans="1:4" x14ac:dyDescent="0.25">
      <c r="A1870" t="s">
        <v>2991</v>
      </c>
      <c r="B1870" t="s">
        <v>3095</v>
      </c>
      <c r="C1870" t="s">
        <v>3048</v>
      </c>
      <c r="D1870">
        <v>11794.62263915</v>
      </c>
    </row>
    <row r="1871" spans="1:4" x14ac:dyDescent="0.25">
      <c r="A1871" t="s">
        <v>2991</v>
      </c>
      <c r="B1871" t="s">
        <v>3095</v>
      </c>
      <c r="C1871" t="s">
        <v>3049</v>
      </c>
      <c r="D1871">
        <v>1258.31665312</v>
      </c>
    </row>
    <row r="1872" spans="1:4" x14ac:dyDescent="0.25">
      <c r="A1872" t="s">
        <v>2991</v>
      </c>
      <c r="B1872" t="s">
        <v>3095</v>
      </c>
      <c r="C1872" t="s">
        <v>3050</v>
      </c>
      <c r="D1872">
        <v>151.28796030000001</v>
      </c>
    </row>
    <row r="1873" spans="1:4" x14ac:dyDescent="0.25">
      <c r="A1873" t="s">
        <v>2991</v>
      </c>
      <c r="B1873" t="s">
        <v>3096</v>
      </c>
      <c r="C1873" t="s">
        <v>1364</v>
      </c>
      <c r="D1873">
        <v>104.63117516</v>
      </c>
    </row>
    <row r="1874" spans="1:4" x14ac:dyDescent="0.25">
      <c r="A1874" t="s">
        <v>2991</v>
      </c>
      <c r="B1874" t="s">
        <v>3096</v>
      </c>
      <c r="C1874" t="s">
        <v>3043</v>
      </c>
      <c r="D1874">
        <v>32.68326544</v>
      </c>
    </row>
    <row r="1875" spans="1:4" x14ac:dyDescent="0.25">
      <c r="A1875" t="s">
        <v>2991</v>
      </c>
      <c r="B1875" t="s">
        <v>3096</v>
      </c>
      <c r="C1875" t="s">
        <v>3044</v>
      </c>
      <c r="D1875">
        <v>542.0911382499994</v>
      </c>
    </row>
    <row r="1876" spans="1:4" x14ac:dyDescent="0.25">
      <c r="A1876" t="s">
        <v>2991</v>
      </c>
      <c r="B1876" t="s">
        <v>3096</v>
      </c>
      <c r="C1876" t="s">
        <v>3045</v>
      </c>
      <c r="D1876">
        <v>5.30853997</v>
      </c>
    </row>
    <row r="1877" spans="1:4" x14ac:dyDescent="0.25">
      <c r="A1877" t="s">
        <v>2991</v>
      </c>
      <c r="B1877" t="s">
        <v>3096</v>
      </c>
      <c r="C1877" t="s">
        <v>3046</v>
      </c>
      <c r="D1877">
        <v>57.466934839999979</v>
      </c>
    </row>
    <row r="1878" spans="1:4" x14ac:dyDescent="0.25">
      <c r="A1878" t="s">
        <v>2991</v>
      </c>
      <c r="B1878" t="s">
        <v>3096</v>
      </c>
      <c r="C1878" t="s">
        <v>313</v>
      </c>
      <c r="D1878">
        <v>1.6242519000000002</v>
      </c>
    </row>
    <row r="1879" spans="1:4" x14ac:dyDescent="0.25">
      <c r="A1879" t="s">
        <v>2991</v>
      </c>
      <c r="B1879" t="s">
        <v>3096</v>
      </c>
      <c r="C1879" t="s">
        <v>3047</v>
      </c>
      <c r="D1879">
        <v>11766.308537539984</v>
      </c>
    </row>
    <row r="1880" spans="1:4" x14ac:dyDescent="0.25">
      <c r="A1880" t="s">
        <v>2991</v>
      </c>
      <c r="B1880" t="s">
        <v>3096</v>
      </c>
      <c r="C1880" t="s">
        <v>3048</v>
      </c>
      <c r="D1880">
        <v>222.99550714000011</v>
      </c>
    </row>
    <row r="1881" spans="1:4" x14ac:dyDescent="0.25">
      <c r="A1881" t="s">
        <v>2991</v>
      </c>
      <c r="B1881" t="s">
        <v>3096</v>
      </c>
      <c r="C1881" t="s">
        <v>3049</v>
      </c>
      <c r="D1881">
        <v>37.289090810000005</v>
      </c>
    </row>
    <row r="1882" spans="1:4" x14ac:dyDescent="0.25">
      <c r="A1882" t="s">
        <v>2992</v>
      </c>
      <c r="B1882" t="s">
        <v>3093</v>
      </c>
      <c r="C1882" t="s">
        <v>1364</v>
      </c>
      <c r="D1882">
        <v>146.52196533000003</v>
      </c>
    </row>
    <row r="1883" spans="1:4" x14ac:dyDescent="0.25">
      <c r="A1883" t="s">
        <v>2992</v>
      </c>
      <c r="B1883" t="s">
        <v>3093</v>
      </c>
      <c r="C1883" t="s">
        <v>3043</v>
      </c>
      <c r="D1883">
        <v>877.60882722999952</v>
      </c>
    </row>
    <row r="1884" spans="1:4" x14ac:dyDescent="0.25">
      <c r="A1884" t="s">
        <v>2992</v>
      </c>
      <c r="B1884" t="s">
        <v>3093</v>
      </c>
      <c r="C1884" t="s">
        <v>3044</v>
      </c>
      <c r="D1884">
        <v>2.4686839100000002</v>
      </c>
    </row>
    <row r="1885" spans="1:4" x14ac:dyDescent="0.25">
      <c r="A1885" t="s">
        <v>2992</v>
      </c>
      <c r="B1885" t="s">
        <v>3093</v>
      </c>
      <c r="C1885" t="s">
        <v>3045</v>
      </c>
      <c r="D1885">
        <v>63.033035339999991</v>
      </c>
    </row>
    <row r="1886" spans="1:4" x14ac:dyDescent="0.25">
      <c r="A1886" t="s">
        <v>2992</v>
      </c>
      <c r="B1886" t="s">
        <v>3093</v>
      </c>
      <c r="C1886" t="s">
        <v>3046</v>
      </c>
      <c r="D1886">
        <v>625.79235383999958</v>
      </c>
    </row>
    <row r="1887" spans="1:4" x14ac:dyDescent="0.25">
      <c r="A1887" t="s">
        <v>2992</v>
      </c>
      <c r="B1887" t="s">
        <v>3093</v>
      </c>
      <c r="C1887" t="s">
        <v>313</v>
      </c>
      <c r="D1887">
        <v>1.5104886400000002</v>
      </c>
    </row>
    <row r="1888" spans="1:4" x14ac:dyDescent="0.25">
      <c r="A1888" t="s">
        <v>2992</v>
      </c>
      <c r="B1888" t="s">
        <v>3093</v>
      </c>
      <c r="C1888" t="s">
        <v>3047</v>
      </c>
      <c r="D1888">
        <v>115.62007659000015</v>
      </c>
    </row>
    <row r="1889" spans="1:4" x14ac:dyDescent="0.25">
      <c r="A1889" t="s">
        <v>2992</v>
      </c>
      <c r="B1889" t="s">
        <v>3093</v>
      </c>
      <c r="C1889" t="s">
        <v>3048</v>
      </c>
      <c r="D1889">
        <v>519.15846744000021</v>
      </c>
    </row>
    <row r="1890" spans="1:4" x14ac:dyDescent="0.25">
      <c r="A1890" t="s">
        <v>2992</v>
      </c>
      <c r="B1890" t="s">
        <v>3093</v>
      </c>
      <c r="C1890" t="s">
        <v>3049</v>
      </c>
      <c r="D1890">
        <v>553.13169308000022</v>
      </c>
    </row>
    <row r="1891" spans="1:4" x14ac:dyDescent="0.25">
      <c r="A1891" t="s">
        <v>2992</v>
      </c>
      <c r="B1891" t="s">
        <v>3093</v>
      </c>
      <c r="C1891" t="s">
        <v>3050</v>
      </c>
      <c r="D1891">
        <v>29.672363530000002</v>
      </c>
    </row>
    <row r="1892" spans="1:4" x14ac:dyDescent="0.25">
      <c r="A1892" t="s">
        <v>2993</v>
      </c>
      <c r="B1892" t="s">
        <v>3097</v>
      </c>
      <c r="C1892" t="s">
        <v>3043</v>
      </c>
      <c r="D1892">
        <v>191.85899999999998</v>
      </c>
    </row>
    <row r="1893" spans="1:4" x14ac:dyDescent="0.25">
      <c r="A1893" t="s">
        <v>2993</v>
      </c>
      <c r="B1893" t="s">
        <v>3097</v>
      </c>
      <c r="C1893" t="s">
        <v>3048</v>
      </c>
      <c r="D1893">
        <v>38.99</v>
      </c>
    </row>
    <row r="1894" spans="1:4" x14ac:dyDescent="0.25">
      <c r="A1894" t="s">
        <v>2993</v>
      </c>
      <c r="B1894" t="s">
        <v>3097</v>
      </c>
      <c r="C1894" t="s">
        <v>3049</v>
      </c>
      <c r="D1894">
        <v>114.919</v>
      </c>
    </row>
    <row r="1895" spans="1:4" x14ac:dyDescent="0.25">
      <c r="A1895" t="s">
        <v>2993</v>
      </c>
      <c r="B1895" t="s">
        <v>3104</v>
      </c>
      <c r="C1895" t="s">
        <v>3043</v>
      </c>
      <c r="D1895">
        <v>704.95431980999956</v>
      </c>
    </row>
    <row r="1896" spans="1:4" x14ac:dyDescent="0.25">
      <c r="A1896" t="s">
        <v>2993</v>
      </c>
      <c r="B1896" t="s">
        <v>3104</v>
      </c>
      <c r="C1896" t="s">
        <v>3047</v>
      </c>
      <c r="D1896">
        <v>10.47118663</v>
      </c>
    </row>
    <row r="1897" spans="1:4" x14ac:dyDescent="0.25">
      <c r="A1897" t="s">
        <v>2993</v>
      </c>
      <c r="B1897" t="s">
        <v>3104</v>
      </c>
      <c r="C1897" t="s">
        <v>3048</v>
      </c>
      <c r="D1897">
        <v>12.91789165</v>
      </c>
    </row>
    <row r="1898" spans="1:4" x14ac:dyDescent="0.25">
      <c r="A1898" t="s">
        <v>2993</v>
      </c>
      <c r="B1898" t="s">
        <v>3104</v>
      </c>
      <c r="C1898" t="s">
        <v>3049</v>
      </c>
      <c r="D1898">
        <v>18.783901880000002</v>
      </c>
    </row>
    <row r="1899" spans="1:4" x14ac:dyDescent="0.25">
      <c r="A1899" t="s">
        <v>2993</v>
      </c>
      <c r="B1899" t="s">
        <v>3104</v>
      </c>
      <c r="C1899" t="s">
        <v>3050</v>
      </c>
      <c r="D1899">
        <v>12161.915652830017</v>
      </c>
    </row>
    <row r="1900" spans="1:4" x14ac:dyDescent="0.25">
      <c r="A1900" t="s">
        <v>2993</v>
      </c>
      <c r="B1900" t="s">
        <v>3093</v>
      </c>
      <c r="C1900" t="s">
        <v>1364</v>
      </c>
      <c r="D1900">
        <v>1.3451945199999995</v>
      </c>
    </row>
    <row r="1901" spans="1:4" x14ac:dyDescent="0.25">
      <c r="A1901" t="s">
        <v>2993</v>
      </c>
      <c r="B1901" t="s">
        <v>3093</v>
      </c>
      <c r="C1901" t="s">
        <v>3043</v>
      </c>
      <c r="D1901">
        <v>646.14315994000015</v>
      </c>
    </row>
    <row r="1902" spans="1:4" x14ac:dyDescent="0.25">
      <c r="A1902" t="s">
        <v>2993</v>
      </c>
      <c r="B1902" t="s">
        <v>3093</v>
      </c>
      <c r="C1902" t="s">
        <v>3044</v>
      </c>
      <c r="D1902">
        <v>11.475212950000001</v>
      </c>
    </row>
    <row r="1903" spans="1:4" x14ac:dyDescent="0.25">
      <c r="A1903" t="s">
        <v>2993</v>
      </c>
      <c r="B1903" t="s">
        <v>3093</v>
      </c>
      <c r="C1903" t="s">
        <v>3045</v>
      </c>
      <c r="D1903">
        <v>8.4715850000000009E-2</v>
      </c>
    </row>
    <row r="1904" spans="1:4" x14ac:dyDescent="0.25">
      <c r="A1904" t="s">
        <v>2993</v>
      </c>
      <c r="B1904" t="s">
        <v>3093</v>
      </c>
      <c r="C1904" t="s">
        <v>3046</v>
      </c>
      <c r="D1904">
        <v>237.00878148000004</v>
      </c>
    </row>
    <row r="1905" spans="1:4" x14ac:dyDescent="0.25">
      <c r="A1905" t="s">
        <v>2993</v>
      </c>
      <c r="B1905" t="s">
        <v>3093</v>
      </c>
      <c r="C1905" t="s">
        <v>3047</v>
      </c>
      <c r="D1905">
        <v>300.63201275999904</v>
      </c>
    </row>
    <row r="1906" spans="1:4" x14ac:dyDescent="0.25">
      <c r="A1906" t="s">
        <v>2993</v>
      </c>
      <c r="B1906" t="s">
        <v>3093</v>
      </c>
      <c r="C1906" t="s">
        <v>3048</v>
      </c>
      <c r="D1906">
        <v>19.777969680000002</v>
      </c>
    </row>
    <row r="1907" spans="1:4" x14ac:dyDescent="0.25">
      <c r="A1907" t="s">
        <v>2993</v>
      </c>
      <c r="B1907" t="s">
        <v>3093</v>
      </c>
      <c r="C1907" t="s">
        <v>3049</v>
      </c>
      <c r="D1907">
        <v>1994.9473728500011</v>
      </c>
    </row>
    <row r="1908" spans="1:4" x14ac:dyDescent="0.25">
      <c r="A1908" t="s">
        <v>2993</v>
      </c>
      <c r="B1908" t="s">
        <v>3093</v>
      </c>
      <c r="C1908" t="s">
        <v>3050</v>
      </c>
      <c r="D1908">
        <v>840.43097256999977</v>
      </c>
    </row>
    <row r="1909" spans="1:4" x14ac:dyDescent="0.25">
      <c r="A1909" t="s">
        <v>2993</v>
      </c>
      <c r="B1909" t="s">
        <v>3094</v>
      </c>
      <c r="C1909" t="s">
        <v>3047</v>
      </c>
      <c r="D1909">
        <v>0.13146158999999999</v>
      </c>
    </row>
    <row r="1910" spans="1:4" x14ac:dyDescent="0.25">
      <c r="A1910" t="s">
        <v>2993</v>
      </c>
      <c r="B1910" t="s">
        <v>3094</v>
      </c>
      <c r="C1910" t="s">
        <v>3050</v>
      </c>
      <c r="D1910">
        <v>3.3913597899999988</v>
      </c>
    </row>
    <row r="1911" spans="1:4" x14ac:dyDescent="0.25">
      <c r="A1911" t="s">
        <v>2993</v>
      </c>
      <c r="B1911" t="s">
        <v>3100</v>
      </c>
      <c r="C1911" t="s">
        <v>3049</v>
      </c>
      <c r="D1911">
        <v>11.255999450000001</v>
      </c>
    </row>
    <row r="1912" spans="1:4" x14ac:dyDescent="0.25">
      <c r="A1912" t="s">
        <v>2993</v>
      </c>
      <c r="B1912" t="s">
        <v>3100</v>
      </c>
      <c r="C1912" t="s">
        <v>3050</v>
      </c>
      <c r="D1912">
        <v>19780.030922299989</v>
      </c>
    </row>
    <row r="1913" spans="1:4" x14ac:dyDescent="0.25">
      <c r="A1913" t="s">
        <v>2993</v>
      </c>
      <c r="B1913" t="s">
        <v>3101</v>
      </c>
      <c r="C1913" t="s">
        <v>3047</v>
      </c>
      <c r="D1913">
        <v>0.20697388</v>
      </c>
    </row>
    <row r="1914" spans="1:4" x14ac:dyDescent="0.25">
      <c r="A1914" t="s">
        <v>2993</v>
      </c>
      <c r="B1914" t="s">
        <v>3101</v>
      </c>
      <c r="C1914" t="s">
        <v>3049</v>
      </c>
      <c r="D1914">
        <v>2.2778974399999998</v>
      </c>
    </row>
    <row r="1915" spans="1:4" x14ac:dyDescent="0.25">
      <c r="A1915" t="s">
        <v>2993</v>
      </c>
      <c r="B1915" t="s">
        <v>3101</v>
      </c>
      <c r="C1915" t="s">
        <v>3050</v>
      </c>
      <c r="D1915">
        <v>9479.8499627899855</v>
      </c>
    </row>
    <row r="1916" spans="1:4" x14ac:dyDescent="0.25">
      <c r="A1916" t="s">
        <v>2993</v>
      </c>
      <c r="B1916" t="s">
        <v>3103</v>
      </c>
      <c r="C1916" t="s">
        <v>3045</v>
      </c>
      <c r="D1916">
        <v>13.66060231</v>
      </c>
    </row>
    <row r="1917" spans="1:4" x14ac:dyDescent="0.25">
      <c r="A1917" t="s">
        <v>2993</v>
      </c>
      <c r="B1917" t="s">
        <v>3103</v>
      </c>
      <c r="C1917" t="s">
        <v>3049</v>
      </c>
      <c r="D1917">
        <v>3.2242627200000005</v>
      </c>
    </row>
    <row r="1918" spans="1:4" x14ac:dyDescent="0.25">
      <c r="A1918" t="s">
        <v>2993</v>
      </c>
      <c r="B1918" t="s">
        <v>3103</v>
      </c>
      <c r="C1918" t="s">
        <v>3050</v>
      </c>
      <c r="D1918">
        <v>21234.315867519985</v>
      </c>
    </row>
    <row r="1919" spans="1:4" x14ac:dyDescent="0.25">
      <c r="A1919" t="s">
        <v>2993</v>
      </c>
      <c r="B1919" t="s">
        <v>3095</v>
      </c>
      <c r="C1919" t="s">
        <v>3049</v>
      </c>
      <c r="D1919">
        <v>34.461653070000004</v>
      </c>
    </row>
    <row r="1920" spans="1:4" x14ac:dyDescent="0.25">
      <c r="A1920" t="s">
        <v>2993</v>
      </c>
      <c r="B1920" t="s">
        <v>3096</v>
      </c>
      <c r="C1920" t="s">
        <v>3044</v>
      </c>
      <c r="D1920">
        <v>36.356077460000016</v>
      </c>
    </row>
    <row r="1921" spans="1:4" x14ac:dyDescent="0.25">
      <c r="A1921" t="s">
        <v>2993</v>
      </c>
      <c r="B1921" t="s">
        <v>3096</v>
      </c>
      <c r="C1921" t="s">
        <v>3047</v>
      </c>
      <c r="D1921">
        <v>1128.6949255099951</v>
      </c>
    </row>
    <row r="1922" spans="1:4" x14ac:dyDescent="0.25">
      <c r="A1922" t="s">
        <v>2993</v>
      </c>
      <c r="B1922" t="s">
        <v>3096</v>
      </c>
      <c r="C1922" t="s">
        <v>3049</v>
      </c>
      <c r="D1922">
        <v>60.398012820000012</v>
      </c>
    </row>
    <row r="1923" spans="1:4" x14ac:dyDescent="0.25">
      <c r="A1923" t="s">
        <v>2993</v>
      </c>
      <c r="B1923" t="s">
        <v>3096</v>
      </c>
      <c r="C1923" t="s">
        <v>3050</v>
      </c>
      <c r="D1923">
        <v>4.9193939100000001</v>
      </c>
    </row>
    <row r="1924" spans="1:4" x14ac:dyDescent="0.25">
      <c r="A1924" t="s">
        <v>2988</v>
      </c>
      <c r="B1924" t="s">
        <v>3105</v>
      </c>
      <c r="C1924" t="s">
        <v>1364</v>
      </c>
      <c r="D1924">
        <v>93.60980638000008</v>
      </c>
    </row>
    <row r="1925" spans="1:4" x14ac:dyDescent="0.25">
      <c r="A1925" t="s">
        <v>2988</v>
      </c>
      <c r="B1925" t="s">
        <v>3105</v>
      </c>
      <c r="C1925" t="s">
        <v>3043</v>
      </c>
      <c r="D1925">
        <v>626.03916467999989</v>
      </c>
    </row>
    <row r="1926" spans="1:4" x14ac:dyDescent="0.25">
      <c r="A1926" t="s">
        <v>2988</v>
      </c>
      <c r="B1926" t="s">
        <v>3105</v>
      </c>
      <c r="C1926" t="s">
        <v>3044</v>
      </c>
      <c r="D1926">
        <v>125.32368201999999</v>
      </c>
    </row>
    <row r="1927" spans="1:4" x14ac:dyDescent="0.25">
      <c r="A1927" t="s">
        <v>2988</v>
      </c>
      <c r="B1927" t="s">
        <v>3105</v>
      </c>
      <c r="C1927" t="s">
        <v>3045</v>
      </c>
      <c r="D1927">
        <v>3082.1426804300013</v>
      </c>
    </row>
    <row r="1928" spans="1:4" x14ac:dyDescent="0.25">
      <c r="A1928" t="s">
        <v>2988</v>
      </c>
      <c r="B1928" t="s">
        <v>3105</v>
      </c>
      <c r="C1928" t="s">
        <v>3046</v>
      </c>
      <c r="D1928">
        <v>115.06306615999996</v>
      </c>
    </row>
    <row r="1929" spans="1:4" x14ac:dyDescent="0.25">
      <c r="A1929" t="s">
        <v>2988</v>
      </c>
      <c r="B1929" t="s">
        <v>3105</v>
      </c>
      <c r="C1929" t="s">
        <v>313</v>
      </c>
      <c r="D1929">
        <v>4.2569514900000005</v>
      </c>
    </row>
    <row r="1930" spans="1:4" x14ac:dyDescent="0.25">
      <c r="A1930" t="s">
        <v>2988</v>
      </c>
      <c r="B1930" t="s">
        <v>3105</v>
      </c>
      <c r="C1930" t="s">
        <v>3047</v>
      </c>
      <c r="D1930">
        <v>3082.264732969998</v>
      </c>
    </row>
    <row r="1931" spans="1:4" x14ac:dyDescent="0.25">
      <c r="A1931" t="s">
        <v>2988</v>
      </c>
      <c r="B1931" t="s">
        <v>3105</v>
      </c>
      <c r="C1931" t="s">
        <v>3048</v>
      </c>
      <c r="D1931">
        <v>168.32255000000004</v>
      </c>
    </row>
    <row r="1932" spans="1:4" x14ac:dyDescent="0.25">
      <c r="A1932" t="s">
        <v>2988</v>
      </c>
      <c r="B1932" t="s">
        <v>3105</v>
      </c>
      <c r="C1932" t="s">
        <v>3049</v>
      </c>
      <c r="D1932">
        <v>85.706739870000021</v>
      </c>
    </row>
    <row r="1933" spans="1:4" x14ac:dyDescent="0.25">
      <c r="A1933" t="s">
        <v>2988</v>
      </c>
      <c r="B1933" t="s">
        <v>3105</v>
      </c>
      <c r="C1933" t="s">
        <v>3050</v>
      </c>
      <c r="D1933">
        <v>104.35344425</v>
      </c>
    </row>
    <row r="1934" spans="1:4" x14ac:dyDescent="0.25">
      <c r="A1934" t="s">
        <v>2989</v>
      </c>
      <c r="B1934" t="s">
        <v>3106</v>
      </c>
      <c r="C1934" t="s">
        <v>1364</v>
      </c>
      <c r="D1934">
        <v>52.876370240000014</v>
      </c>
    </row>
    <row r="1935" spans="1:4" x14ac:dyDescent="0.25">
      <c r="A1935" t="s">
        <v>2989</v>
      </c>
      <c r="B1935" t="s">
        <v>3106</v>
      </c>
      <c r="C1935" t="s">
        <v>3043</v>
      </c>
      <c r="D1935">
        <v>108.03939489</v>
      </c>
    </row>
    <row r="1936" spans="1:4" x14ac:dyDescent="0.25">
      <c r="A1936" t="s">
        <v>2989</v>
      </c>
      <c r="B1936" t="s">
        <v>3106</v>
      </c>
      <c r="C1936" t="s">
        <v>3044</v>
      </c>
      <c r="D1936">
        <v>889.37410951000027</v>
      </c>
    </row>
    <row r="1937" spans="1:4" x14ac:dyDescent="0.25">
      <c r="A1937" t="s">
        <v>2989</v>
      </c>
      <c r="B1937" t="s">
        <v>3106</v>
      </c>
      <c r="C1937" t="s">
        <v>3045</v>
      </c>
      <c r="D1937">
        <v>259.25701335999992</v>
      </c>
    </row>
    <row r="1938" spans="1:4" x14ac:dyDescent="0.25">
      <c r="A1938" t="s">
        <v>2989</v>
      </c>
      <c r="B1938" t="s">
        <v>3106</v>
      </c>
      <c r="C1938" t="s">
        <v>3046</v>
      </c>
      <c r="D1938">
        <v>738.96561971999995</v>
      </c>
    </row>
    <row r="1939" spans="1:4" x14ac:dyDescent="0.25">
      <c r="A1939" t="s">
        <v>2989</v>
      </c>
      <c r="B1939" t="s">
        <v>3106</v>
      </c>
      <c r="C1939" t="s">
        <v>313</v>
      </c>
      <c r="D1939">
        <v>817.21002995999993</v>
      </c>
    </row>
    <row r="1940" spans="1:4" x14ac:dyDescent="0.25">
      <c r="A1940" t="s">
        <v>2989</v>
      </c>
      <c r="B1940" t="s">
        <v>3106</v>
      </c>
      <c r="C1940" t="s">
        <v>3047</v>
      </c>
      <c r="D1940">
        <v>29031.130861490037</v>
      </c>
    </row>
    <row r="1941" spans="1:4" x14ac:dyDescent="0.25">
      <c r="A1941" t="s">
        <v>2989</v>
      </c>
      <c r="B1941" t="s">
        <v>3106</v>
      </c>
      <c r="C1941" t="s">
        <v>3048</v>
      </c>
      <c r="D1941">
        <v>1279.2067470300005</v>
      </c>
    </row>
    <row r="1942" spans="1:4" x14ac:dyDescent="0.25">
      <c r="A1942" t="s">
        <v>2989</v>
      </c>
      <c r="B1942" t="s">
        <v>3106</v>
      </c>
      <c r="C1942" t="s">
        <v>3049</v>
      </c>
      <c r="D1942">
        <v>72.356779520000003</v>
      </c>
    </row>
    <row r="1943" spans="1:4" x14ac:dyDescent="0.25">
      <c r="A1943" t="s">
        <v>2989</v>
      </c>
      <c r="B1943" t="s">
        <v>3106</v>
      </c>
      <c r="C1943" t="s">
        <v>3050</v>
      </c>
      <c r="D1943">
        <v>985.04731500000003</v>
      </c>
    </row>
    <row r="1944" spans="1:4" x14ac:dyDescent="0.25">
      <c r="A1944" t="s">
        <v>2989</v>
      </c>
      <c r="B1944" t="s">
        <v>3107</v>
      </c>
      <c r="C1944" t="s">
        <v>1364</v>
      </c>
      <c r="D1944">
        <v>133.72144917</v>
      </c>
    </row>
    <row r="1945" spans="1:4" x14ac:dyDescent="0.25">
      <c r="A1945" t="s">
        <v>2989</v>
      </c>
      <c r="B1945" t="s">
        <v>3107</v>
      </c>
      <c r="C1945" t="s">
        <v>3043</v>
      </c>
      <c r="D1945">
        <v>281.56050425000001</v>
      </c>
    </row>
    <row r="1946" spans="1:4" x14ac:dyDescent="0.25">
      <c r="A1946" t="s">
        <v>2989</v>
      </c>
      <c r="B1946" t="s">
        <v>3107</v>
      </c>
      <c r="C1946" t="s">
        <v>3044</v>
      </c>
      <c r="D1946">
        <v>608.4322653999991</v>
      </c>
    </row>
    <row r="1947" spans="1:4" x14ac:dyDescent="0.25">
      <c r="A1947" t="s">
        <v>2989</v>
      </c>
      <c r="B1947" t="s">
        <v>3107</v>
      </c>
      <c r="C1947" t="s">
        <v>3045</v>
      </c>
      <c r="D1947">
        <v>178.67855279000005</v>
      </c>
    </row>
    <row r="1948" spans="1:4" x14ac:dyDescent="0.25">
      <c r="A1948" t="s">
        <v>2989</v>
      </c>
      <c r="B1948" t="s">
        <v>3107</v>
      </c>
      <c r="C1948" t="s">
        <v>3046</v>
      </c>
      <c r="D1948">
        <v>494.63717964</v>
      </c>
    </row>
    <row r="1949" spans="1:4" x14ac:dyDescent="0.25">
      <c r="A1949" t="s">
        <v>2989</v>
      </c>
      <c r="B1949" t="s">
        <v>3107</v>
      </c>
      <c r="C1949" t="s">
        <v>313</v>
      </c>
      <c r="D1949">
        <v>596.23215455999991</v>
      </c>
    </row>
    <row r="1950" spans="1:4" x14ac:dyDescent="0.25">
      <c r="A1950" t="s">
        <v>2989</v>
      </c>
      <c r="B1950" t="s">
        <v>3107</v>
      </c>
      <c r="C1950" t="s">
        <v>3047</v>
      </c>
      <c r="D1950">
        <v>19861.335990939933</v>
      </c>
    </row>
    <row r="1951" spans="1:4" x14ac:dyDescent="0.25">
      <c r="A1951" t="s">
        <v>2989</v>
      </c>
      <c r="B1951" t="s">
        <v>3107</v>
      </c>
      <c r="C1951" t="s">
        <v>3048</v>
      </c>
      <c r="D1951">
        <v>1238.4766284100008</v>
      </c>
    </row>
    <row r="1952" spans="1:4" x14ac:dyDescent="0.25">
      <c r="A1952" t="s">
        <v>2989</v>
      </c>
      <c r="B1952" t="s">
        <v>3107</v>
      </c>
      <c r="C1952" t="s">
        <v>3049</v>
      </c>
      <c r="D1952">
        <v>48.444604130000002</v>
      </c>
    </row>
    <row r="1953" spans="1:4" x14ac:dyDescent="0.25">
      <c r="A1953" t="s">
        <v>2989</v>
      </c>
      <c r="B1953" t="s">
        <v>3107</v>
      </c>
      <c r="C1953" t="s">
        <v>3050</v>
      </c>
      <c r="D1953">
        <v>1016.7968839699997</v>
      </c>
    </row>
    <row r="1954" spans="1:4" x14ac:dyDescent="0.25">
      <c r="A1954" t="s">
        <v>2989</v>
      </c>
      <c r="B1954" t="s">
        <v>3108</v>
      </c>
      <c r="C1954" t="s">
        <v>1364</v>
      </c>
      <c r="D1954">
        <v>163.51739613000001</v>
      </c>
    </row>
    <row r="1955" spans="1:4" x14ac:dyDescent="0.25">
      <c r="A1955" t="s">
        <v>2989</v>
      </c>
      <c r="B1955" t="s">
        <v>3108</v>
      </c>
      <c r="C1955" t="s">
        <v>3043</v>
      </c>
      <c r="D1955">
        <v>569.65605728999981</v>
      </c>
    </row>
    <row r="1956" spans="1:4" x14ac:dyDescent="0.25">
      <c r="A1956" t="s">
        <v>2989</v>
      </c>
      <c r="B1956" t="s">
        <v>3108</v>
      </c>
      <c r="C1956" t="s">
        <v>3044</v>
      </c>
      <c r="D1956">
        <v>1338.1047607100002</v>
      </c>
    </row>
    <row r="1957" spans="1:4" x14ac:dyDescent="0.25">
      <c r="A1957" t="s">
        <v>2989</v>
      </c>
      <c r="B1957" t="s">
        <v>3108</v>
      </c>
      <c r="C1957" t="s">
        <v>3045</v>
      </c>
      <c r="D1957">
        <v>447.99460651999999</v>
      </c>
    </row>
    <row r="1958" spans="1:4" x14ac:dyDescent="0.25">
      <c r="A1958" t="s">
        <v>2989</v>
      </c>
      <c r="B1958" t="s">
        <v>3108</v>
      </c>
      <c r="C1958" t="s">
        <v>3046</v>
      </c>
      <c r="D1958">
        <v>2838.3962028800051</v>
      </c>
    </row>
    <row r="1959" spans="1:4" x14ac:dyDescent="0.25">
      <c r="A1959" t="s">
        <v>2989</v>
      </c>
      <c r="B1959" t="s">
        <v>3108</v>
      </c>
      <c r="C1959" t="s">
        <v>313</v>
      </c>
      <c r="D1959">
        <v>1087.92789722</v>
      </c>
    </row>
    <row r="1960" spans="1:4" x14ac:dyDescent="0.25">
      <c r="A1960" t="s">
        <v>2989</v>
      </c>
      <c r="B1960" t="s">
        <v>3108</v>
      </c>
      <c r="C1960" t="s">
        <v>3047</v>
      </c>
      <c r="D1960">
        <v>39945.675409299874</v>
      </c>
    </row>
    <row r="1961" spans="1:4" x14ac:dyDescent="0.25">
      <c r="A1961" t="s">
        <v>2989</v>
      </c>
      <c r="B1961" t="s">
        <v>3108</v>
      </c>
      <c r="C1961" t="s">
        <v>3048</v>
      </c>
      <c r="D1961">
        <v>2807.1050565799987</v>
      </c>
    </row>
    <row r="1962" spans="1:4" x14ac:dyDescent="0.25">
      <c r="A1962" t="s">
        <v>2989</v>
      </c>
      <c r="B1962" t="s">
        <v>3108</v>
      </c>
      <c r="C1962" t="s">
        <v>3049</v>
      </c>
      <c r="D1962">
        <v>100.35180117000002</v>
      </c>
    </row>
    <row r="1963" spans="1:4" x14ac:dyDescent="0.25">
      <c r="A1963" t="s">
        <v>2989</v>
      </c>
      <c r="B1963" t="s">
        <v>3108</v>
      </c>
      <c r="C1963" t="s">
        <v>3050</v>
      </c>
      <c r="D1963">
        <v>588.09190915000011</v>
      </c>
    </row>
    <row r="1964" spans="1:4" x14ac:dyDescent="0.25">
      <c r="A1964" t="s">
        <v>2989</v>
      </c>
      <c r="B1964" t="s">
        <v>3105</v>
      </c>
      <c r="C1964" t="s">
        <v>1364</v>
      </c>
      <c r="D1964">
        <v>4481.4682844999952</v>
      </c>
    </row>
    <row r="1965" spans="1:4" x14ac:dyDescent="0.25">
      <c r="A1965" t="s">
        <v>2989</v>
      </c>
      <c r="B1965" t="s">
        <v>3105</v>
      </c>
      <c r="C1965" t="s">
        <v>3043</v>
      </c>
      <c r="D1965">
        <v>19120.497430909971</v>
      </c>
    </row>
    <row r="1966" spans="1:4" x14ac:dyDescent="0.25">
      <c r="A1966" t="s">
        <v>2989</v>
      </c>
      <c r="B1966" t="s">
        <v>3105</v>
      </c>
      <c r="C1966" t="s">
        <v>3044</v>
      </c>
      <c r="D1966">
        <v>17778.792870419944</v>
      </c>
    </row>
    <row r="1967" spans="1:4" x14ac:dyDescent="0.25">
      <c r="A1967" t="s">
        <v>2989</v>
      </c>
      <c r="B1967" t="s">
        <v>3105</v>
      </c>
      <c r="C1967" t="s">
        <v>3045</v>
      </c>
      <c r="D1967">
        <v>1927.5220936199994</v>
      </c>
    </row>
    <row r="1968" spans="1:4" x14ac:dyDescent="0.25">
      <c r="A1968" t="s">
        <v>2989</v>
      </c>
      <c r="B1968" t="s">
        <v>3105</v>
      </c>
      <c r="C1968" t="s">
        <v>3046</v>
      </c>
      <c r="D1968">
        <v>14909.608760349969</v>
      </c>
    </row>
    <row r="1969" spans="1:4" x14ac:dyDescent="0.25">
      <c r="A1969" t="s">
        <v>2989</v>
      </c>
      <c r="B1969" t="s">
        <v>3105</v>
      </c>
      <c r="C1969" t="s">
        <v>313</v>
      </c>
      <c r="D1969">
        <v>3093.1260594299997</v>
      </c>
    </row>
    <row r="1970" spans="1:4" x14ac:dyDescent="0.25">
      <c r="A1970" t="s">
        <v>2989</v>
      </c>
      <c r="B1970" t="s">
        <v>3105</v>
      </c>
      <c r="C1970" t="s">
        <v>3047</v>
      </c>
      <c r="D1970">
        <v>297067.03752686898</v>
      </c>
    </row>
    <row r="1971" spans="1:4" x14ac:dyDescent="0.25">
      <c r="A1971" t="s">
        <v>2989</v>
      </c>
      <c r="B1971" t="s">
        <v>3105</v>
      </c>
      <c r="C1971" t="s">
        <v>3048</v>
      </c>
      <c r="D1971">
        <v>19386.887742569987</v>
      </c>
    </row>
    <row r="1972" spans="1:4" x14ac:dyDescent="0.25">
      <c r="A1972" t="s">
        <v>2989</v>
      </c>
      <c r="B1972" t="s">
        <v>3105</v>
      </c>
      <c r="C1972" t="s">
        <v>3049</v>
      </c>
      <c r="D1972">
        <v>4727.348026339997</v>
      </c>
    </row>
    <row r="1973" spans="1:4" x14ac:dyDescent="0.25">
      <c r="A1973" t="s">
        <v>2989</v>
      </c>
      <c r="B1973" t="s">
        <v>3105</v>
      </c>
      <c r="C1973" t="s">
        <v>3050</v>
      </c>
      <c r="D1973">
        <v>19094.619616639957</v>
      </c>
    </row>
    <row r="1974" spans="1:4" x14ac:dyDescent="0.25">
      <c r="A1974" t="s">
        <v>2989</v>
      </c>
      <c r="B1974" t="s">
        <v>3109</v>
      </c>
      <c r="C1974" t="s">
        <v>1364</v>
      </c>
      <c r="D1974">
        <v>123.87335848000002</v>
      </c>
    </row>
    <row r="1975" spans="1:4" x14ac:dyDescent="0.25">
      <c r="A1975" t="s">
        <v>2989</v>
      </c>
      <c r="B1975" t="s">
        <v>3109</v>
      </c>
      <c r="C1975" t="s">
        <v>3043</v>
      </c>
      <c r="D1975">
        <v>526.80837286000008</v>
      </c>
    </row>
    <row r="1976" spans="1:4" x14ac:dyDescent="0.25">
      <c r="A1976" t="s">
        <v>2989</v>
      </c>
      <c r="B1976" t="s">
        <v>3109</v>
      </c>
      <c r="C1976" t="s">
        <v>3044</v>
      </c>
      <c r="D1976">
        <v>863.60169235999911</v>
      </c>
    </row>
    <row r="1977" spans="1:4" x14ac:dyDescent="0.25">
      <c r="A1977" t="s">
        <v>2989</v>
      </c>
      <c r="B1977" t="s">
        <v>3109</v>
      </c>
      <c r="C1977" t="s">
        <v>3045</v>
      </c>
      <c r="D1977">
        <v>308.90890638000008</v>
      </c>
    </row>
    <row r="1978" spans="1:4" x14ac:dyDescent="0.25">
      <c r="A1978" t="s">
        <v>2989</v>
      </c>
      <c r="B1978" t="s">
        <v>3109</v>
      </c>
      <c r="C1978" t="s">
        <v>3046</v>
      </c>
      <c r="D1978">
        <v>1659.8882387799999</v>
      </c>
    </row>
    <row r="1979" spans="1:4" x14ac:dyDescent="0.25">
      <c r="A1979" t="s">
        <v>2989</v>
      </c>
      <c r="B1979" t="s">
        <v>3109</v>
      </c>
      <c r="C1979" t="s">
        <v>313</v>
      </c>
      <c r="D1979">
        <v>556.82927315999996</v>
      </c>
    </row>
    <row r="1980" spans="1:4" x14ac:dyDescent="0.25">
      <c r="A1980" t="s">
        <v>2989</v>
      </c>
      <c r="B1980" t="s">
        <v>3109</v>
      </c>
      <c r="C1980" t="s">
        <v>3047</v>
      </c>
      <c r="D1980">
        <v>31322.212697249939</v>
      </c>
    </row>
    <row r="1981" spans="1:4" x14ac:dyDescent="0.25">
      <c r="A1981" t="s">
        <v>2989</v>
      </c>
      <c r="B1981" t="s">
        <v>3109</v>
      </c>
      <c r="C1981" t="s">
        <v>3048</v>
      </c>
      <c r="D1981">
        <v>1560.1304621299998</v>
      </c>
    </row>
    <row r="1982" spans="1:4" x14ac:dyDescent="0.25">
      <c r="A1982" t="s">
        <v>2989</v>
      </c>
      <c r="B1982" t="s">
        <v>3109</v>
      </c>
      <c r="C1982" t="s">
        <v>3049</v>
      </c>
      <c r="D1982">
        <v>44.904658139999995</v>
      </c>
    </row>
    <row r="1983" spans="1:4" x14ac:dyDescent="0.25">
      <c r="A1983" t="s">
        <v>2989</v>
      </c>
      <c r="B1983" t="s">
        <v>3109</v>
      </c>
      <c r="C1983" t="s">
        <v>3050</v>
      </c>
      <c r="D1983">
        <v>651.07626196999979</v>
      </c>
    </row>
    <row r="1984" spans="1:4" x14ac:dyDescent="0.25">
      <c r="A1984" t="s">
        <v>2990</v>
      </c>
      <c r="B1984" t="s">
        <v>3106</v>
      </c>
      <c r="C1984" t="s">
        <v>1364</v>
      </c>
      <c r="D1984">
        <v>591.91403283999989</v>
      </c>
    </row>
    <row r="1985" spans="1:4" x14ac:dyDescent="0.25">
      <c r="A1985" t="s">
        <v>2990</v>
      </c>
      <c r="B1985" t="s">
        <v>3106</v>
      </c>
      <c r="C1985" t="s">
        <v>3043</v>
      </c>
      <c r="D1985">
        <v>10.801146560000001</v>
      </c>
    </row>
    <row r="1986" spans="1:4" x14ac:dyDescent="0.25">
      <c r="A1986" t="s">
        <v>2990</v>
      </c>
      <c r="B1986" t="s">
        <v>3106</v>
      </c>
      <c r="C1986" t="s">
        <v>3045</v>
      </c>
      <c r="D1986">
        <v>268.17943085000007</v>
      </c>
    </row>
    <row r="1987" spans="1:4" x14ac:dyDescent="0.25">
      <c r="A1987" t="s">
        <v>2990</v>
      </c>
      <c r="B1987" t="s">
        <v>3106</v>
      </c>
      <c r="C1987" t="s">
        <v>3046</v>
      </c>
      <c r="D1987">
        <v>627.83773565999979</v>
      </c>
    </row>
    <row r="1988" spans="1:4" x14ac:dyDescent="0.25">
      <c r="A1988" t="s">
        <v>2990</v>
      </c>
      <c r="B1988" t="s">
        <v>3106</v>
      </c>
      <c r="C1988" t="s">
        <v>313</v>
      </c>
      <c r="D1988">
        <v>27.148186820000003</v>
      </c>
    </row>
    <row r="1989" spans="1:4" x14ac:dyDescent="0.25">
      <c r="A1989" t="s">
        <v>2990</v>
      </c>
      <c r="B1989" t="s">
        <v>3106</v>
      </c>
      <c r="C1989" t="s">
        <v>3047</v>
      </c>
      <c r="D1989">
        <v>23.015859200000001</v>
      </c>
    </row>
    <row r="1990" spans="1:4" x14ac:dyDescent="0.25">
      <c r="A1990" t="s">
        <v>2990</v>
      </c>
      <c r="B1990" t="s">
        <v>3106</v>
      </c>
      <c r="C1990" t="s">
        <v>3048</v>
      </c>
      <c r="D1990">
        <v>1105.95385874</v>
      </c>
    </row>
    <row r="1991" spans="1:4" x14ac:dyDescent="0.25">
      <c r="A1991" t="s">
        <v>2990</v>
      </c>
      <c r="B1991" t="s">
        <v>3106</v>
      </c>
      <c r="C1991" t="s">
        <v>3049</v>
      </c>
      <c r="D1991">
        <v>28.259467910000001</v>
      </c>
    </row>
    <row r="1992" spans="1:4" x14ac:dyDescent="0.25">
      <c r="A1992" t="s">
        <v>2990</v>
      </c>
      <c r="B1992" t="s">
        <v>3107</v>
      </c>
      <c r="C1992" t="s">
        <v>1364</v>
      </c>
      <c r="D1992">
        <v>654.24081096000009</v>
      </c>
    </row>
    <row r="1993" spans="1:4" x14ac:dyDescent="0.25">
      <c r="A1993" t="s">
        <v>2990</v>
      </c>
      <c r="B1993" t="s">
        <v>3107</v>
      </c>
      <c r="C1993" t="s">
        <v>3043</v>
      </c>
      <c r="D1993">
        <v>3.8914259700000002</v>
      </c>
    </row>
    <row r="1994" spans="1:4" x14ac:dyDescent="0.25">
      <c r="A1994" t="s">
        <v>2990</v>
      </c>
      <c r="B1994" t="s">
        <v>3107</v>
      </c>
      <c r="C1994" t="s">
        <v>3045</v>
      </c>
      <c r="D1994">
        <v>158.15400667000003</v>
      </c>
    </row>
    <row r="1995" spans="1:4" x14ac:dyDescent="0.25">
      <c r="A1995" t="s">
        <v>2990</v>
      </c>
      <c r="B1995" t="s">
        <v>3107</v>
      </c>
      <c r="C1995" t="s">
        <v>3046</v>
      </c>
      <c r="D1995">
        <v>306.30835288999998</v>
      </c>
    </row>
    <row r="1996" spans="1:4" x14ac:dyDescent="0.25">
      <c r="A1996" t="s">
        <v>2990</v>
      </c>
      <c r="B1996" t="s">
        <v>3107</v>
      </c>
      <c r="C1996" t="s">
        <v>3047</v>
      </c>
      <c r="D1996">
        <v>17.75392111</v>
      </c>
    </row>
    <row r="1997" spans="1:4" x14ac:dyDescent="0.25">
      <c r="A1997" t="s">
        <v>2990</v>
      </c>
      <c r="B1997" t="s">
        <v>3107</v>
      </c>
      <c r="C1997" t="s">
        <v>3048</v>
      </c>
      <c r="D1997">
        <v>858.57197218999954</v>
      </c>
    </row>
    <row r="1998" spans="1:4" x14ac:dyDescent="0.25">
      <c r="A1998" t="s">
        <v>2990</v>
      </c>
      <c r="B1998" t="s">
        <v>3107</v>
      </c>
      <c r="C1998" t="s">
        <v>3049</v>
      </c>
      <c r="D1998">
        <v>14.965631140000001</v>
      </c>
    </row>
    <row r="1999" spans="1:4" x14ac:dyDescent="0.25">
      <c r="A1999" t="s">
        <v>2990</v>
      </c>
      <c r="B1999" t="s">
        <v>3108</v>
      </c>
      <c r="C1999" t="s">
        <v>1364</v>
      </c>
      <c r="D1999">
        <v>1106.0681183899997</v>
      </c>
    </row>
    <row r="2000" spans="1:4" x14ac:dyDescent="0.25">
      <c r="A2000" t="s">
        <v>2990</v>
      </c>
      <c r="B2000" t="s">
        <v>3108</v>
      </c>
      <c r="C2000" t="s">
        <v>3043</v>
      </c>
      <c r="D2000">
        <v>29.533390319999995</v>
      </c>
    </row>
    <row r="2001" spans="1:4" x14ac:dyDescent="0.25">
      <c r="A2001" t="s">
        <v>2990</v>
      </c>
      <c r="B2001" t="s">
        <v>3108</v>
      </c>
      <c r="C2001" t="s">
        <v>3045</v>
      </c>
      <c r="D2001">
        <v>842.09100861000013</v>
      </c>
    </row>
    <row r="2002" spans="1:4" x14ac:dyDescent="0.25">
      <c r="A2002" t="s">
        <v>2990</v>
      </c>
      <c r="B2002" t="s">
        <v>3108</v>
      </c>
      <c r="C2002" t="s">
        <v>3046</v>
      </c>
      <c r="D2002">
        <v>3388.7658672199991</v>
      </c>
    </row>
    <row r="2003" spans="1:4" x14ac:dyDescent="0.25">
      <c r="A2003" t="s">
        <v>2990</v>
      </c>
      <c r="B2003" t="s">
        <v>3108</v>
      </c>
      <c r="C2003" t="s">
        <v>313</v>
      </c>
      <c r="D2003">
        <v>47.480298560000001</v>
      </c>
    </row>
    <row r="2004" spans="1:4" x14ac:dyDescent="0.25">
      <c r="A2004" t="s">
        <v>2990</v>
      </c>
      <c r="B2004" t="s">
        <v>3108</v>
      </c>
      <c r="C2004" t="s">
        <v>3047</v>
      </c>
      <c r="D2004">
        <v>18.565262760000003</v>
      </c>
    </row>
    <row r="2005" spans="1:4" x14ac:dyDescent="0.25">
      <c r="A2005" t="s">
        <v>2990</v>
      </c>
      <c r="B2005" t="s">
        <v>3108</v>
      </c>
      <c r="C2005" t="s">
        <v>3048</v>
      </c>
      <c r="D2005">
        <v>1784.1840894000004</v>
      </c>
    </row>
    <row r="2006" spans="1:4" x14ac:dyDescent="0.25">
      <c r="A2006" t="s">
        <v>2990</v>
      </c>
      <c r="B2006" t="s">
        <v>3108</v>
      </c>
      <c r="C2006" t="s">
        <v>3049</v>
      </c>
      <c r="D2006">
        <v>15.177738419999999</v>
      </c>
    </row>
    <row r="2007" spans="1:4" x14ac:dyDescent="0.25">
      <c r="A2007" t="s">
        <v>2990</v>
      </c>
      <c r="B2007" t="s">
        <v>3105</v>
      </c>
      <c r="C2007" t="s">
        <v>1364</v>
      </c>
      <c r="D2007">
        <v>13786.254657469985</v>
      </c>
    </row>
    <row r="2008" spans="1:4" x14ac:dyDescent="0.25">
      <c r="A2008" t="s">
        <v>2990</v>
      </c>
      <c r="B2008" t="s">
        <v>3105</v>
      </c>
      <c r="C2008" t="s">
        <v>3043</v>
      </c>
      <c r="D2008">
        <v>2418.6482944400013</v>
      </c>
    </row>
    <row r="2009" spans="1:4" x14ac:dyDescent="0.25">
      <c r="A2009" t="s">
        <v>2990</v>
      </c>
      <c r="B2009" t="s">
        <v>3105</v>
      </c>
      <c r="C2009" t="s">
        <v>3044</v>
      </c>
      <c r="D2009">
        <v>3.49272092</v>
      </c>
    </row>
    <row r="2010" spans="1:4" x14ac:dyDescent="0.25">
      <c r="A2010" t="s">
        <v>2990</v>
      </c>
      <c r="B2010" t="s">
        <v>3105</v>
      </c>
      <c r="C2010" t="s">
        <v>3045</v>
      </c>
      <c r="D2010">
        <v>5563.0638093500011</v>
      </c>
    </row>
    <row r="2011" spans="1:4" x14ac:dyDescent="0.25">
      <c r="A2011" t="s">
        <v>2990</v>
      </c>
      <c r="B2011" t="s">
        <v>3105</v>
      </c>
      <c r="C2011" t="s">
        <v>3046</v>
      </c>
      <c r="D2011">
        <v>11095.120831900036</v>
      </c>
    </row>
    <row r="2012" spans="1:4" x14ac:dyDescent="0.25">
      <c r="A2012" t="s">
        <v>2990</v>
      </c>
      <c r="B2012" t="s">
        <v>3105</v>
      </c>
      <c r="C2012" t="s">
        <v>313</v>
      </c>
      <c r="D2012">
        <v>619.89717065999957</v>
      </c>
    </row>
    <row r="2013" spans="1:4" x14ac:dyDescent="0.25">
      <c r="A2013" t="s">
        <v>2990</v>
      </c>
      <c r="B2013" t="s">
        <v>3105</v>
      </c>
      <c r="C2013" t="s">
        <v>3047</v>
      </c>
      <c r="D2013">
        <v>456.8842540400006</v>
      </c>
    </row>
    <row r="2014" spans="1:4" x14ac:dyDescent="0.25">
      <c r="A2014" t="s">
        <v>2990</v>
      </c>
      <c r="B2014" t="s">
        <v>3105</v>
      </c>
      <c r="C2014" t="s">
        <v>3048</v>
      </c>
      <c r="D2014">
        <v>8307.0939974600296</v>
      </c>
    </row>
    <row r="2015" spans="1:4" x14ac:dyDescent="0.25">
      <c r="A2015" t="s">
        <v>2990</v>
      </c>
      <c r="B2015" t="s">
        <v>3105</v>
      </c>
      <c r="C2015" t="s">
        <v>3049</v>
      </c>
      <c r="D2015">
        <v>2665.18144476</v>
      </c>
    </row>
    <row r="2016" spans="1:4" x14ac:dyDescent="0.25">
      <c r="A2016" t="s">
        <v>2990</v>
      </c>
      <c r="B2016" t="s">
        <v>3105</v>
      </c>
      <c r="C2016" t="s">
        <v>3050</v>
      </c>
      <c r="D2016">
        <v>64.552398699999998</v>
      </c>
    </row>
    <row r="2017" spans="1:4" x14ac:dyDescent="0.25">
      <c r="A2017" t="s">
        <v>2990</v>
      </c>
      <c r="B2017" t="s">
        <v>3109</v>
      </c>
      <c r="C2017" t="s">
        <v>1364</v>
      </c>
      <c r="D2017">
        <v>387.57622448000023</v>
      </c>
    </row>
    <row r="2018" spans="1:4" x14ac:dyDescent="0.25">
      <c r="A2018" t="s">
        <v>2990</v>
      </c>
      <c r="B2018" t="s">
        <v>3109</v>
      </c>
      <c r="C2018" t="s">
        <v>3043</v>
      </c>
      <c r="D2018">
        <v>21.324234060000002</v>
      </c>
    </row>
    <row r="2019" spans="1:4" x14ac:dyDescent="0.25">
      <c r="A2019" t="s">
        <v>2990</v>
      </c>
      <c r="B2019" t="s">
        <v>3109</v>
      </c>
      <c r="C2019" t="s">
        <v>3045</v>
      </c>
      <c r="D2019">
        <v>251.81309590000001</v>
      </c>
    </row>
    <row r="2020" spans="1:4" x14ac:dyDescent="0.25">
      <c r="A2020" t="s">
        <v>2990</v>
      </c>
      <c r="B2020" t="s">
        <v>3109</v>
      </c>
      <c r="C2020" t="s">
        <v>3046</v>
      </c>
      <c r="D2020">
        <v>386.37930204000014</v>
      </c>
    </row>
    <row r="2021" spans="1:4" x14ac:dyDescent="0.25">
      <c r="A2021" t="s">
        <v>2990</v>
      </c>
      <c r="B2021" t="s">
        <v>3109</v>
      </c>
      <c r="C2021" t="s">
        <v>313</v>
      </c>
      <c r="D2021">
        <v>39.826991490000005</v>
      </c>
    </row>
    <row r="2022" spans="1:4" x14ac:dyDescent="0.25">
      <c r="A2022" t="s">
        <v>2990</v>
      </c>
      <c r="B2022" t="s">
        <v>3109</v>
      </c>
      <c r="C2022" t="s">
        <v>3047</v>
      </c>
      <c r="D2022">
        <v>8.3275447899999993</v>
      </c>
    </row>
    <row r="2023" spans="1:4" x14ac:dyDescent="0.25">
      <c r="A2023" t="s">
        <v>2990</v>
      </c>
      <c r="B2023" t="s">
        <v>3109</v>
      </c>
      <c r="C2023" t="s">
        <v>3048</v>
      </c>
      <c r="D2023">
        <v>807.68079160999991</v>
      </c>
    </row>
    <row r="2024" spans="1:4" x14ac:dyDescent="0.25">
      <c r="A2024" t="s">
        <v>2990</v>
      </c>
      <c r="B2024" t="s">
        <v>3109</v>
      </c>
      <c r="C2024" t="s">
        <v>3049</v>
      </c>
      <c r="D2024">
        <v>8.8304763400000006</v>
      </c>
    </row>
    <row r="2025" spans="1:4" x14ac:dyDescent="0.25">
      <c r="A2025" t="s">
        <v>2991</v>
      </c>
      <c r="B2025" t="s">
        <v>3106</v>
      </c>
      <c r="C2025" t="s">
        <v>1364</v>
      </c>
      <c r="D2025">
        <v>1487.9117819799985</v>
      </c>
    </row>
    <row r="2026" spans="1:4" x14ac:dyDescent="0.25">
      <c r="A2026" t="s">
        <v>2991</v>
      </c>
      <c r="B2026" t="s">
        <v>3106</v>
      </c>
      <c r="C2026" t="s">
        <v>3043</v>
      </c>
      <c r="D2026">
        <v>166.41479755999995</v>
      </c>
    </row>
    <row r="2027" spans="1:4" x14ac:dyDescent="0.25">
      <c r="A2027" t="s">
        <v>2991</v>
      </c>
      <c r="B2027" t="s">
        <v>3106</v>
      </c>
      <c r="C2027" t="s">
        <v>3044</v>
      </c>
      <c r="D2027">
        <v>1390.6190936399976</v>
      </c>
    </row>
    <row r="2028" spans="1:4" x14ac:dyDescent="0.25">
      <c r="A2028" t="s">
        <v>2991</v>
      </c>
      <c r="B2028" t="s">
        <v>3106</v>
      </c>
      <c r="C2028" t="s">
        <v>3045</v>
      </c>
      <c r="D2028">
        <v>983.86593956000036</v>
      </c>
    </row>
    <row r="2029" spans="1:4" x14ac:dyDescent="0.25">
      <c r="A2029" t="s">
        <v>2991</v>
      </c>
      <c r="B2029" t="s">
        <v>3106</v>
      </c>
      <c r="C2029" t="s">
        <v>3046</v>
      </c>
      <c r="D2029">
        <v>3886.2999115900011</v>
      </c>
    </row>
    <row r="2030" spans="1:4" x14ac:dyDescent="0.25">
      <c r="A2030" t="s">
        <v>2991</v>
      </c>
      <c r="B2030" t="s">
        <v>3106</v>
      </c>
      <c r="C2030" t="s">
        <v>313</v>
      </c>
      <c r="D2030">
        <v>639.06953982999994</v>
      </c>
    </row>
    <row r="2031" spans="1:4" x14ac:dyDescent="0.25">
      <c r="A2031" t="s">
        <v>2991</v>
      </c>
      <c r="B2031" t="s">
        <v>3106</v>
      </c>
      <c r="C2031" t="s">
        <v>3047</v>
      </c>
      <c r="D2031">
        <v>29560.048843309687</v>
      </c>
    </row>
    <row r="2032" spans="1:4" x14ac:dyDescent="0.25">
      <c r="A2032" t="s">
        <v>2991</v>
      </c>
      <c r="B2032" t="s">
        <v>3106</v>
      </c>
      <c r="C2032" t="s">
        <v>3048</v>
      </c>
      <c r="D2032">
        <v>10598.300680060001</v>
      </c>
    </row>
    <row r="2033" spans="1:4" x14ac:dyDescent="0.25">
      <c r="A2033" t="s">
        <v>2991</v>
      </c>
      <c r="B2033" t="s">
        <v>3106</v>
      </c>
      <c r="C2033" t="s">
        <v>3049</v>
      </c>
      <c r="D2033">
        <v>132.74881654999999</v>
      </c>
    </row>
    <row r="2034" spans="1:4" x14ac:dyDescent="0.25">
      <c r="A2034" t="s">
        <v>2991</v>
      </c>
      <c r="B2034" t="s">
        <v>3106</v>
      </c>
      <c r="C2034" t="s">
        <v>3050</v>
      </c>
      <c r="D2034">
        <v>61.732918400000003</v>
      </c>
    </row>
    <row r="2035" spans="1:4" x14ac:dyDescent="0.25">
      <c r="A2035" t="s">
        <v>2991</v>
      </c>
      <c r="B2035" t="s">
        <v>3107</v>
      </c>
      <c r="C2035" t="s">
        <v>1364</v>
      </c>
      <c r="D2035">
        <v>2008.03475501</v>
      </c>
    </row>
    <row r="2036" spans="1:4" x14ac:dyDescent="0.25">
      <c r="A2036" t="s">
        <v>2991</v>
      </c>
      <c r="B2036" t="s">
        <v>3107</v>
      </c>
      <c r="C2036" t="s">
        <v>3043</v>
      </c>
      <c r="D2036">
        <v>39.727140599999998</v>
      </c>
    </row>
    <row r="2037" spans="1:4" x14ac:dyDescent="0.25">
      <c r="A2037" t="s">
        <v>2991</v>
      </c>
      <c r="B2037" t="s">
        <v>3107</v>
      </c>
      <c r="C2037" t="s">
        <v>3044</v>
      </c>
      <c r="D2037">
        <v>861.81476647999807</v>
      </c>
    </row>
    <row r="2038" spans="1:4" x14ac:dyDescent="0.25">
      <c r="A2038" t="s">
        <v>2991</v>
      </c>
      <c r="B2038" t="s">
        <v>3107</v>
      </c>
      <c r="C2038" t="s">
        <v>3045</v>
      </c>
      <c r="D2038">
        <v>615.47328170999981</v>
      </c>
    </row>
    <row r="2039" spans="1:4" x14ac:dyDescent="0.25">
      <c r="A2039" t="s">
        <v>2991</v>
      </c>
      <c r="B2039" t="s">
        <v>3107</v>
      </c>
      <c r="C2039" t="s">
        <v>3046</v>
      </c>
      <c r="D2039">
        <v>3581.5176137699996</v>
      </c>
    </row>
    <row r="2040" spans="1:4" x14ac:dyDescent="0.25">
      <c r="A2040" t="s">
        <v>2991</v>
      </c>
      <c r="B2040" t="s">
        <v>3107</v>
      </c>
      <c r="C2040" t="s">
        <v>313</v>
      </c>
      <c r="D2040">
        <v>7.4706941599999999</v>
      </c>
    </row>
    <row r="2041" spans="1:4" x14ac:dyDescent="0.25">
      <c r="A2041" t="s">
        <v>2991</v>
      </c>
      <c r="B2041" t="s">
        <v>3107</v>
      </c>
      <c r="C2041" t="s">
        <v>3047</v>
      </c>
      <c r="D2041">
        <v>22148.601511010031</v>
      </c>
    </row>
    <row r="2042" spans="1:4" x14ac:dyDescent="0.25">
      <c r="A2042" t="s">
        <v>2991</v>
      </c>
      <c r="B2042" t="s">
        <v>3107</v>
      </c>
      <c r="C2042" t="s">
        <v>3048</v>
      </c>
      <c r="D2042">
        <v>10373.191691640011</v>
      </c>
    </row>
    <row r="2043" spans="1:4" x14ac:dyDescent="0.25">
      <c r="A2043" t="s">
        <v>2991</v>
      </c>
      <c r="B2043" t="s">
        <v>3107</v>
      </c>
      <c r="C2043" t="s">
        <v>3049</v>
      </c>
      <c r="D2043">
        <v>21.240900250000003</v>
      </c>
    </row>
    <row r="2044" spans="1:4" x14ac:dyDescent="0.25">
      <c r="A2044" t="s">
        <v>2991</v>
      </c>
      <c r="B2044" t="s">
        <v>3107</v>
      </c>
      <c r="C2044" t="s">
        <v>3050</v>
      </c>
      <c r="D2044">
        <v>1.34925808</v>
      </c>
    </row>
    <row r="2045" spans="1:4" x14ac:dyDescent="0.25">
      <c r="A2045" t="s">
        <v>2991</v>
      </c>
      <c r="B2045" t="s">
        <v>3108</v>
      </c>
      <c r="C2045" t="s">
        <v>1364</v>
      </c>
      <c r="D2045">
        <v>3681.5535476200012</v>
      </c>
    </row>
    <row r="2046" spans="1:4" x14ac:dyDescent="0.25">
      <c r="A2046" t="s">
        <v>2991</v>
      </c>
      <c r="B2046" t="s">
        <v>3108</v>
      </c>
      <c r="C2046" t="s">
        <v>3043</v>
      </c>
      <c r="D2046">
        <v>195.64382132</v>
      </c>
    </row>
    <row r="2047" spans="1:4" x14ac:dyDescent="0.25">
      <c r="A2047" t="s">
        <v>2991</v>
      </c>
      <c r="B2047" t="s">
        <v>3108</v>
      </c>
      <c r="C2047" t="s">
        <v>3044</v>
      </c>
      <c r="D2047">
        <v>2153.2927075100029</v>
      </c>
    </row>
    <row r="2048" spans="1:4" x14ac:dyDescent="0.25">
      <c r="A2048" t="s">
        <v>2991</v>
      </c>
      <c r="B2048" t="s">
        <v>3108</v>
      </c>
      <c r="C2048" t="s">
        <v>3045</v>
      </c>
      <c r="D2048">
        <v>2820.3297176700012</v>
      </c>
    </row>
    <row r="2049" spans="1:4" x14ac:dyDescent="0.25">
      <c r="A2049" t="s">
        <v>2991</v>
      </c>
      <c r="B2049" t="s">
        <v>3108</v>
      </c>
      <c r="C2049" t="s">
        <v>3046</v>
      </c>
      <c r="D2049">
        <v>24219.133504400026</v>
      </c>
    </row>
    <row r="2050" spans="1:4" x14ac:dyDescent="0.25">
      <c r="A2050" t="s">
        <v>2991</v>
      </c>
      <c r="B2050" t="s">
        <v>3108</v>
      </c>
      <c r="C2050" t="s">
        <v>313</v>
      </c>
      <c r="D2050">
        <v>757.29157182999973</v>
      </c>
    </row>
    <row r="2051" spans="1:4" x14ac:dyDescent="0.25">
      <c r="A2051" t="s">
        <v>2991</v>
      </c>
      <c r="B2051" t="s">
        <v>3108</v>
      </c>
      <c r="C2051" t="s">
        <v>3047</v>
      </c>
      <c r="D2051">
        <v>46607.12957788982</v>
      </c>
    </row>
    <row r="2052" spans="1:4" x14ac:dyDescent="0.25">
      <c r="A2052" t="s">
        <v>2991</v>
      </c>
      <c r="B2052" t="s">
        <v>3108</v>
      </c>
      <c r="C2052" t="s">
        <v>3048</v>
      </c>
      <c r="D2052">
        <v>23371.886006360022</v>
      </c>
    </row>
    <row r="2053" spans="1:4" x14ac:dyDescent="0.25">
      <c r="A2053" t="s">
        <v>2991</v>
      </c>
      <c r="B2053" t="s">
        <v>3108</v>
      </c>
      <c r="C2053" t="s">
        <v>3049</v>
      </c>
      <c r="D2053">
        <v>165.30041608000005</v>
      </c>
    </row>
    <row r="2054" spans="1:4" x14ac:dyDescent="0.25">
      <c r="A2054" t="s">
        <v>2991</v>
      </c>
      <c r="B2054" t="s">
        <v>3108</v>
      </c>
      <c r="C2054" t="s">
        <v>3050</v>
      </c>
      <c r="D2054">
        <v>277.21957090999996</v>
      </c>
    </row>
    <row r="2055" spans="1:4" x14ac:dyDescent="0.25">
      <c r="A2055" t="s">
        <v>2991</v>
      </c>
      <c r="B2055" t="s">
        <v>3105</v>
      </c>
      <c r="C2055" t="s">
        <v>1364</v>
      </c>
      <c r="D2055">
        <v>45479.157762430099</v>
      </c>
    </row>
    <row r="2056" spans="1:4" x14ac:dyDescent="0.25">
      <c r="A2056" t="s">
        <v>2991</v>
      </c>
      <c r="B2056" t="s">
        <v>3105</v>
      </c>
      <c r="C2056" t="s">
        <v>3043</v>
      </c>
      <c r="D2056">
        <v>9266.9013157500031</v>
      </c>
    </row>
    <row r="2057" spans="1:4" x14ac:dyDescent="0.25">
      <c r="A2057" t="s">
        <v>2991</v>
      </c>
      <c r="B2057" t="s">
        <v>3105</v>
      </c>
      <c r="C2057" t="s">
        <v>3044</v>
      </c>
      <c r="D2057">
        <v>27447.843002329828</v>
      </c>
    </row>
    <row r="2058" spans="1:4" x14ac:dyDescent="0.25">
      <c r="A2058" t="s">
        <v>2991</v>
      </c>
      <c r="B2058" t="s">
        <v>3105</v>
      </c>
      <c r="C2058" t="s">
        <v>3045</v>
      </c>
      <c r="D2058">
        <v>14137.005689830012</v>
      </c>
    </row>
    <row r="2059" spans="1:4" x14ac:dyDescent="0.25">
      <c r="A2059" t="s">
        <v>2991</v>
      </c>
      <c r="B2059" t="s">
        <v>3105</v>
      </c>
      <c r="C2059" t="s">
        <v>3046</v>
      </c>
      <c r="D2059">
        <v>69177.300959880406</v>
      </c>
    </row>
    <row r="2060" spans="1:4" x14ac:dyDescent="0.25">
      <c r="A2060" t="s">
        <v>2991</v>
      </c>
      <c r="B2060" t="s">
        <v>3105</v>
      </c>
      <c r="C2060" t="s">
        <v>313</v>
      </c>
      <c r="D2060">
        <v>6502.5457393699971</v>
      </c>
    </row>
    <row r="2061" spans="1:4" x14ac:dyDescent="0.25">
      <c r="A2061" t="s">
        <v>2991</v>
      </c>
      <c r="B2061" t="s">
        <v>3105</v>
      </c>
      <c r="C2061" t="s">
        <v>3047</v>
      </c>
      <c r="D2061">
        <v>382209.26215942425</v>
      </c>
    </row>
    <row r="2062" spans="1:4" x14ac:dyDescent="0.25">
      <c r="A2062" t="s">
        <v>2991</v>
      </c>
      <c r="B2062" t="s">
        <v>3105</v>
      </c>
      <c r="C2062" t="s">
        <v>3048</v>
      </c>
      <c r="D2062">
        <v>83480.658497229699</v>
      </c>
    </row>
    <row r="2063" spans="1:4" x14ac:dyDescent="0.25">
      <c r="A2063" t="s">
        <v>2991</v>
      </c>
      <c r="B2063" t="s">
        <v>3105</v>
      </c>
      <c r="C2063" t="s">
        <v>3049</v>
      </c>
      <c r="D2063">
        <v>4473.0802071899989</v>
      </c>
    </row>
    <row r="2064" spans="1:4" x14ac:dyDescent="0.25">
      <c r="A2064" t="s">
        <v>2991</v>
      </c>
      <c r="B2064" t="s">
        <v>3105</v>
      </c>
      <c r="C2064" t="s">
        <v>3050</v>
      </c>
      <c r="D2064">
        <v>1905.4256194799998</v>
      </c>
    </row>
    <row r="2065" spans="1:4" x14ac:dyDescent="0.25">
      <c r="A2065" t="s">
        <v>2991</v>
      </c>
      <c r="B2065" t="s">
        <v>3109</v>
      </c>
      <c r="C2065" t="s">
        <v>1364</v>
      </c>
      <c r="D2065">
        <v>1348.8879142200005</v>
      </c>
    </row>
    <row r="2066" spans="1:4" x14ac:dyDescent="0.25">
      <c r="A2066" t="s">
        <v>2991</v>
      </c>
      <c r="B2066" t="s">
        <v>3109</v>
      </c>
      <c r="C2066" t="s">
        <v>3043</v>
      </c>
      <c r="D2066">
        <v>481.23652612000006</v>
      </c>
    </row>
    <row r="2067" spans="1:4" x14ac:dyDescent="0.25">
      <c r="A2067" t="s">
        <v>2991</v>
      </c>
      <c r="B2067" t="s">
        <v>3109</v>
      </c>
      <c r="C2067" t="s">
        <v>3044</v>
      </c>
      <c r="D2067">
        <v>1604.3384104000022</v>
      </c>
    </row>
    <row r="2068" spans="1:4" x14ac:dyDescent="0.25">
      <c r="A2068" t="s">
        <v>2991</v>
      </c>
      <c r="B2068" t="s">
        <v>3109</v>
      </c>
      <c r="C2068" t="s">
        <v>3045</v>
      </c>
      <c r="D2068">
        <v>1407.9873332199995</v>
      </c>
    </row>
    <row r="2069" spans="1:4" x14ac:dyDescent="0.25">
      <c r="A2069" t="s">
        <v>2991</v>
      </c>
      <c r="B2069" t="s">
        <v>3109</v>
      </c>
      <c r="C2069" t="s">
        <v>3046</v>
      </c>
      <c r="D2069">
        <v>2273.0697565899995</v>
      </c>
    </row>
    <row r="2070" spans="1:4" x14ac:dyDescent="0.25">
      <c r="A2070" t="s">
        <v>2991</v>
      </c>
      <c r="B2070" t="s">
        <v>3109</v>
      </c>
      <c r="C2070" t="s">
        <v>313</v>
      </c>
      <c r="D2070">
        <v>919.12469825999995</v>
      </c>
    </row>
    <row r="2071" spans="1:4" x14ac:dyDescent="0.25">
      <c r="A2071" t="s">
        <v>2991</v>
      </c>
      <c r="B2071" t="s">
        <v>3109</v>
      </c>
      <c r="C2071" t="s">
        <v>3047</v>
      </c>
      <c r="D2071">
        <v>41274.776483689908</v>
      </c>
    </row>
    <row r="2072" spans="1:4" x14ac:dyDescent="0.25">
      <c r="A2072" t="s">
        <v>2991</v>
      </c>
      <c r="B2072" t="s">
        <v>3109</v>
      </c>
      <c r="C2072" t="s">
        <v>3048</v>
      </c>
      <c r="D2072">
        <v>12812.173548719975</v>
      </c>
    </row>
    <row r="2073" spans="1:4" x14ac:dyDescent="0.25">
      <c r="A2073" t="s">
        <v>2991</v>
      </c>
      <c r="B2073" t="s">
        <v>3109</v>
      </c>
      <c r="C2073" t="s">
        <v>3049</v>
      </c>
      <c r="D2073">
        <v>26.711697400000006</v>
      </c>
    </row>
    <row r="2074" spans="1:4" x14ac:dyDescent="0.25">
      <c r="A2074" t="s">
        <v>2991</v>
      </c>
      <c r="B2074" t="s">
        <v>3109</v>
      </c>
      <c r="C2074" t="s">
        <v>3050</v>
      </c>
      <c r="D2074">
        <v>0.31140506000000001</v>
      </c>
    </row>
    <row r="2075" spans="1:4" x14ac:dyDescent="0.25">
      <c r="A2075" t="s">
        <v>2992</v>
      </c>
      <c r="B2075" t="s">
        <v>3107</v>
      </c>
      <c r="C2075" t="s">
        <v>3043</v>
      </c>
      <c r="D2075">
        <v>20.47045206</v>
      </c>
    </row>
    <row r="2076" spans="1:4" x14ac:dyDescent="0.25">
      <c r="A2076" t="s">
        <v>2992</v>
      </c>
      <c r="B2076" t="s">
        <v>3108</v>
      </c>
      <c r="C2076" t="s">
        <v>1364</v>
      </c>
      <c r="D2076">
        <v>0.89619045999999991</v>
      </c>
    </row>
    <row r="2077" spans="1:4" x14ac:dyDescent="0.25">
      <c r="A2077" t="s">
        <v>2992</v>
      </c>
      <c r="B2077" t="s">
        <v>3108</v>
      </c>
      <c r="C2077" t="s">
        <v>3043</v>
      </c>
      <c r="D2077">
        <v>27.7623189</v>
      </c>
    </row>
    <row r="2078" spans="1:4" x14ac:dyDescent="0.25">
      <c r="A2078" t="s">
        <v>2992</v>
      </c>
      <c r="B2078" t="s">
        <v>3108</v>
      </c>
      <c r="C2078" t="s">
        <v>3046</v>
      </c>
      <c r="D2078">
        <v>43.580160470000003</v>
      </c>
    </row>
    <row r="2079" spans="1:4" x14ac:dyDescent="0.25">
      <c r="A2079" t="s">
        <v>2992</v>
      </c>
      <c r="B2079" t="s">
        <v>3108</v>
      </c>
      <c r="C2079" t="s">
        <v>3047</v>
      </c>
      <c r="D2079">
        <v>5.36752143</v>
      </c>
    </row>
    <row r="2080" spans="1:4" x14ac:dyDescent="0.25">
      <c r="A2080" t="s">
        <v>2992</v>
      </c>
      <c r="B2080" t="s">
        <v>3108</v>
      </c>
      <c r="C2080" t="s">
        <v>3048</v>
      </c>
      <c r="D2080">
        <v>11.926919849999999</v>
      </c>
    </row>
    <row r="2081" spans="1:4" x14ac:dyDescent="0.25">
      <c r="A2081" t="s">
        <v>2992</v>
      </c>
      <c r="B2081" t="s">
        <v>3105</v>
      </c>
      <c r="C2081" t="s">
        <v>1364</v>
      </c>
      <c r="D2081">
        <v>145.62577487000001</v>
      </c>
    </row>
    <row r="2082" spans="1:4" x14ac:dyDescent="0.25">
      <c r="A2082" t="s">
        <v>2992</v>
      </c>
      <c r="B2082" t="s">
        <v>3105</v>
      </c>
      <c r="C2082" t="s">
        <v>3043</v>
      </c>
      <c r="D2082">
        <v>829.37605626999959</v>
      </c>
    </row>
    <row r="2083" spans="1:4" x14ac:dyDescent="0.25">
      <c r="A2083" t="s">
        <v>2992</v>
      </c>
      <c r="B2083" t="s">
        <v>3105</v>
      </c>
      <c r="C2083" t="s">
        <v>3044</v>
      </c>
      <c r="D2083">
        <v>2.4686839100000002</v>
      </c>
    </row>
    <row r="2084" spans="1:4" x14ac:dyDescent="0.25">
      <c r="A2084" t="s">
        <v>2992</v>
      </c>
      <c r="B2084" t="s">
        <v>3105</v>
      </c>
      <c r="C2084" t="s">
        <v>3045</v>
      </c>
      <c r="D2084">
        <v>63.033035339999991</v>
      </c>
    </row>
    <row r="2085" spans="1:4" x14ac:dyDescent="0.25">
      <c r="A2085" t="s">
        <v>2992</v>
      </c>
      <c r="B2085" t="s">
        <v>3105</v>
      </c>
      <c r="C2085" t="s">
        <v>3046</v>
      </c>
      <c r="D2085">
        <v>582.21219336999968</v>
      </c>
    </row>
    <row r="2086" spans="1:4" x14ac:dyDescent="0.25">
      <c r="A2086" t="s">
        <v>2992</v>
      </c>
      <c r="B2086" t="s">
        <v>3105</v>
      </c>
      <c r="C2086" t="s">
        <v>313</v>
      </c>
      <c r="D2086">
        <v>1.5104886400000002</v>
      </c>
    </row>
    <row r="2087" spans="1:4" x14ac:dyDescent="0.25">
      <c r="A2087" t="s">
        <v>2992</v>
      </c>
      <c r="B2087" t="s">
        <v>3105</v>
      </c>
      <c r="C2087" t="s">
        <v>3047</v>
      </c>
      <c r="D2087">
        <v>110.25255516000014</v>
      </c>
    </row>
    <row r="2088" spans="1:4" x14ac:dyDescent="0.25">
      <c r="A2088" t="s">
        <v>2992</v>
      </c>
      <c r="B2088" t="s">
        <v>3105</v>
      </c>
      <c r="C2088" t="s">
        <v>3048</v>
      </c>
      <c r="D2088">
        <v>507.23154759000005</v>
      </c>
    </row>
    <row r="2089" spans="1:4" x14ac:dyDescent="0.25">
      <c r="A2089" t="s">
        <v>2992</v>
      </c>
      <c r="B2089" t="s">
        <v>3105</v>
      </c>
      <c r="C2089" t="s">
        <v>3049</v>
      </c>
      <c r="D2089">
        <v>553.13169308000022</v>
      </c>
    </row>
    <row r="2090" spans="1:4" x14ac:dyDescent="0.25">
      <c r="A2090" t="s">
        <v>2992</v>
      </c>
      <c r="B2090" t="s">
        <v>3105</v>
      </c>
      <c r="C2090" t="s">
        <v>3050</v>
      </c>
      <c r="D2090">
        <v>29.672363530000002</v>
      </c>
    </row>
    <row r="2091" spans="1:4" x14ac:dyDescent="0.25">
      <c r="A2091" t="s">
        <v>2993</v>
      </c>
      <c r="B2091" t="s">
        <v>3106</v>
      </c>
      <c r="C2091" t="s">
        <v>3050</v>
      </c>
      <c r="D2091">
        <v>3362.1850718200003</v>
      </c>
    </row>
    <row r="2092" spans="1:4" x14ac:dyDescent="0.25">
      <c r="A2092" t="s">
        <v>2993</v>
      </c>
      <c r="B2092" t="s">
        <v>3107</v>
      </c>
      <c r="C2092" t="s">
        <v>3050</v>
      </c>
      <c r="D2092">
        <v>1990.7628301799994</v>
      </c>
    </row>
    <row r="2093" spans="1:4" x14ac:dyDescent="0.25">
      <c r="A2093" t="s">
        <v>2993</v>
      </c>
      <c r="B2093" t="s">
        <v>3108</v>
      </c>
      <c r="C2093" t="s">
        <v>3050</v>
      </c>
      <c r="D2093">
        <v>6170.8948795499964</v>
      </c>
    </row>
    <row r="2094" spans="1:4" x14ac:dyDescent="0.25">
      <c r="A2094" t="s">
        <v>2993</v>
      </c>
      <c r="B2094" t="s">
        <v>3105</v>
      </c>
      <c r="C2094" t="s">
        <v>1364</v>
      </c>
      <c r="D2094">
        <v>1.3451945199999995</v>
      </c>
    </row>
    <row r="2095" spans="1:4" x14ac:dyDescent="0.25">
      <c r="A2095" t="s">
        <v>2993</v>
      </c>
      <c r="B2095" t="s">
        <v>3105</v>
      </c>
      <c r="C2095" t="s">
        <v>3043</v>
      </c>
      <c r="D2095">
        <v>1542.9564797499986</v>
      </c>
    </row>
    <row r="2096" spans="1:4" x14ac:dyDescent="0.25">
      <c r="A2096" t="s">
        <v>2993</v>
      </c>
      <c r="B2096" t="s">
        <v>3105</v>
      </c>
      <c r="C2096" t="s">
        <v>3044</v>
      </c>
      <c r="D2096">
        <v>47.831290410000037</v>
      </c>
    </row>
    <row r="2097" spans="1:4" x14ac:dyDescent="0.25">
      <c r="A2097" t="s">
        <v>2993</v>
      </c>
      <c r="B2097" t="s">
        <v>3105</v>
      </c>
      <c r="C2097" t="s">
        <v>3045</v>
      </c>
      <c r="D2097">
        <v>13.74531816</v>
      </c>
    </row>
    <row r="2098" spans="1:4" x14ac:dyDescent="0.25">
      <c r="A2098" t="s">
        <v>2993</v>
      </c>
      <c r="B2098" t="s">
        <v>3105</v>
      </c>
      <c r="C2098" t="s">
        <v>3046</v>
      </c>
      <c r="D2098">
        <v>237.00878148000004</v>
      </c>
    </row>
    <row r="2099" spans="1:4" x14ac:dyDescent="0.25">
      <c r="A2099" t="s">
        <v>2993</v>
      </c>
      <c r="B2099" t="s">
        <v>3105</v>
      </c>
      <c r="C2099" t="s">
        <v>3047</v>
      </c>
      <c r="D2099">
        <v>1440.005098779995</v>
      </c>
    </row>
    <row r="2100" spans="1:4" x14ac:dyDescent="0.25">
      <c r="A2100" t="s">
        <v>2993</v>
      </c>
      <c r="B2100" t="s">
        <v>3105</v>
      </c>
      <c r="C2100" t="s">
        <v>3048</v>
      </c>
      <c r="D2100">
        <v>71.685861330000037</v>
      </c>
    </row>
    <row r="2101" spans="1:4" x14ac:dyDescent="0.25">
      <c r="A2101" t="s">
        <v>2993</v>
      </c>
      <c r="B2101" t="s">
        <v>3105</v>
      </c>
      <c r="C2101" t="s">
        <v>3049</v>
      </c>
      <c r="D2101">
        <v>2240.268100230001</v>
      </c>
    </row>
    <row r="2102" spans="1:4" x14ac:dyDescent="0.25">
      <c r="A2102" t="s">
        <v>2993</v>
      </c>
      <c r="B2102" t="s">
        <v>3105</v>
      </c>
      <c r="C2102" t="s">
        <v>3050</v>
      </c>
      <c r="D2102">
        <v>48995.712060340193</v>
      </c>
    </row>
    <row r="2103" spans="1:4" x14ac:dyDescent="0.25">
      <c r="A2103" t="s">
        <v>2993</v>
      </c>
      <c r="B2103" t="s">
        <v>3109</v>
      </c>
      <c r="C2103" t="s">
        <v>3047</v>
      </c>
      <c r="D2103">
        <v>0.13146158999999999</v>
      </c>
    </row>
    <row r="2104" spans="1:4" x14ac:dyDescent="0.25">
      <c r="A2104" t="s">
        <v>2993</v>
      </c>
      <c r="B2104" t="s">
        <v>3109</v>
      </c>
      <c r="C2104" t="s">
        <v>3050</v>
      </c>
      <c r="D2104">
        <v>2985.2992898200009</v>
      </c>
    </row>
    <row r="2105" spans="1:4" x14ac:dyDescent="0.25">
      <c r="A2105" t="s">
        <v>2988</v>
      </c>
      <c r="B2105" t="s">
        <v>3111</v>
      </c>
      <c r="C2105" t="s">
        <v>1364</v>
      </c>
      <c r="D2105">
        <v>1.2826331500000001</v>
      </c>
    </row>
    <row r="2106" spans="1:4" x14ac:dyDescent="0.25">
      <c r="A2106" t="s">
        <v>2988</v>
      </c>
      <c r="B2106" t="s">
        <v>3112</v>
      </c>
      <c r="C2106" t="s">
        <v>1364</v>
      </c>
      <c r="D2106">
        <v>0.25489645999999999</v>
      </c>
    </row>
    <row r="2107" spans="1:4" x14ac:dyDescent="0.25">
      <c r="A2107" t="s">
        <v>2988</v>
      </c>
      <c r="B2107" t="s">
        <v>3113</v>
      </c>
      <c r="C2107" t="s">
        <v>1364</v>
      </c>
      <c r="D2107">
        <v>72.755523950000025</v>
      </c>
    </row>
    <row r="2108" spans="1:4" x14ac:dyDescent="0.25">
      <c r="A2108" t="s">
        <v>2988</v>
      </c>
      <c r="B2108" t="s">
        <v>3114</v>
      </c>
      <c r="C2108" t="s">
        <v>1364</v>
      </c>
      <c r="D2108">
        <v>19.316752820000001</v>
      </c>
    </row>
    <row r="2109" spans="1:4" x14ac:dyDescent="0.25">
      <c r="A2109" t="s">
        <v>2988</v>
      </c>
      <c r="B2109" t="s">
        <v>3111</v>
      </c>
      <c r="C2109" t="s">
        <v>3043</v>
      </c>
      <c r="D2109">
        <v>0.79170253000000002</v>
      </c>
    </row>
    <row r="2110" spans="1:4" x14ac:dyDescent="0.25">
      <c r="A2110" t="s">
        <v>2988</v>
      </c>
      <c r="B2110" t="s">
        <v>3112</v>
      </c>
      <c r="C2110" t="s">
        <v>3043</v>
      </c>
      <c r="D2110">
        <v>0.25116843999999999</v>
      </c>
    </row>
    <row r="2111" spans="1:4" x14ac:dyDescent="0.25">
      <c r="A2111" t="s">
        <v>2988</v>
      </c>
      <c r="B2111" t="s">
        <v>3113</v>
      </c>
      <c r="C2111" t="s">
        <v>3043</v>
      </c>
      <c r="D2111">
        <v>47.056320249999999</v>
      </c>
    </row>
    <row r="2112" spans="1:4" x14ac:dyDescent="0.25">
      <c r="A2112" t="s">
        <v>2988</v>
      </c>
      <c r="B2112" t="s">
        <v>3114</v>
      </c>
      <c r="C2112" t="s">
        <v>3043</v>
      </c>
      <c r="D2112">
        <v>577.93997346000026</v>
      </c>
    </row>
    <row r="2113" spans="1:4" x14ac:dyDescent="0.25">
      <c r="A2113" t="s">
        <v>2988</v>
      </c>
      <c r="B2113" t="s">
        <v>3110</v>
      </c>
      <c r="C2113" t="s">
        <v>3044</v>
      </c>
      <c r="D2113">
        <v>0.51688462000000002</v>
      </c>
    </row>
    <row r="2114" spans="1:4" x14ac:dyDescent="0.25">
      <c r="A2114" t="s">
        <v>2988</v>
      </c>
      <c r="B2114" t="s">
        <v>3111</v>
      </c>
      <c r="C2114" t="s">
        <v>3044</v>
      </c>
      <c r="D2114">
        <v>1.0682330900000003</v>
      </c>
    </row>
    <row r="2115" spans="1:4" x14ac:dyDescent="0.25">
      <c r="A2115" t="s">
        <v>2988</v>
      </c>
      <c r="B2115" t="s">
        <v>3112</v>
      </c>
      <c r="C2115" t="s">
        <v>3044</v>
      </c>
      <c r="D2115">
        <v>0.31255812999999999</v>
      </c>
    </row>
    <row r="2116" spans="1:4" x14ac:dyDescent="0.25">
      <c r="A2116" t="s">
        <v>2988</v>
      </c>
      <c r="B2116" t="s">
        <v>3113</v>
      </c>
      <c r="C2116" t="s">
        <v>3044</v>
      </c>
      <c r="D2116">
        <v>61.493316179999987</v>
      </c>
    </row>
    <row r="2117" spans="1:4" x14ac:dyDescent="0.25">
      <c r="A2117" t="s">
        <v>2988</v>
      </c>
      <c r="B2117" t="s">
        <v>3114</v>
      </c>
      <c r="C2117" t="s">
        <v>3044</v>
      </c>
      <c r="D2117">
        <v>61.932690000000051</v>
      </c>
    </row>
    <row r="2118" spans="1:4" x14ac:dyDescent="0.25">
      <c r="A2118" t="s">
        <v>2988</v>
      </c>
      <c r="B2118" t="s">
        <v>3110</v>
      </c>
      <c r="C2118" t="s">
        <v>3045</v>
      </c>
      <c r="D2118">
        <v>0.16311987999999999</v>
      </c>
    </row>
    <row r="2119" spans="1:4" x14ac:dyDescent="0.25">
      <c r="A2119" t="s">
        <v>2988</v>
      </c>
      <c r="B2119" t="s">
        <v>3111</v>
      </c>
      <c r="C2119" t="s">
        <v>3045</v>
      </c>
      <c r="D2119">
        <v>797.29679255999974</v>
      </c>
    </row>
    <row r="2120" spans="1:4" x14ac:dyDescent="0.25">
      <c r="A2120" t="s">
        <v>2988</v>
      </c>
      <c r="B2120" t="s">
        <v>3113</v>
      </c>
      <c r="C2120" t="s">
        <v>3045</v>
      </c>
      <c r="D2120">
        <v>0.62283055000000009</v>
      </c>
    </row>
    <row r="2121" spans="1:4" x14ac:dyDescent="0.25">
      <c r="A2121" t="s">
        <v>2988</v>
      </c>
      <c r="B2121" t="s">
        <v>3114</v>
      </c>
      <c r="C2121" t="s">
        <v>3045</v>
      </c>
      <c r="D2121">
        <v>2284.0599374400003</v>
      </c>
    </row>
    <row r="2122" spans="1:4" x14ac:dyDescent="0.25">
      <c r="A2122" t="s">
        <v>2988</v>
      </c>
      <c r="B2122" t="s">
        <v>3110</v>
      </c>
      <c r="C2122" t="s">
        <v>3046</v>
      </c>
      <c r="D2122">
        <v>0.83092720999999969</v>
      </c>
    </row>
    <row r="2123" spans="1:4" x14ac:dyDescent="0.25">
      <c r="A2123" t="s">
        <v>2988</v>
      </c>
      <c r="B2123" t="s">
        <v>3111</v>
      </c>
      <c r="C2123" t="s">
        <v>3046</v>
      </c>
      <c r="D2123">
        <v>13.177696639999999</v>
      </c>
    </row>
    <row r="2124" spans="1:4" x14ac:dyDescent="0.25">
      <c r="A2124" t="s">
        <v>2988</v>
      </c>
      <c r="B2124" t="s">
        <v>3112</v>
      </c>
      <c r="C2124" t="s">
        <v>3046</v>
      </c>
      <c r="D2124">
        <v>0.45492863</v>
      </c>
    </row>
    <row r="2125" spans="1:4" x14ac:dyDescent="0.25">
      <c r="A2125" t="s">
        <v>2988</v>
      </c>
      <c r="B2125" t="s">
        <v>3113</v>
      </c>
      <c r="C2125" t="s">
        <v>3046</v>
      </c>
      <c r="D2125">
        <v>15.549835980000003</v>
      </c>
    </row>
    <row r="2126" spans="1:4" x14ac:dyDescent="0.25">
      <c r="A2126" t="s">
        <v>2988</v>
      </c>
      <c r="B2126" t="s">
        <v>3114</v>
      </c>
      <c r="C2126" t="s">
        <v>3046</v>
      </c>
      <c r="D2126">
        <v>85.049677700000004</v>
      </c>
    </row>
    <row r="2127" spans="1:4" x14ac:dyDescent="0.25">
      <c r="A2127" t="s">
        <v>2988</v>
      </c>
      <c r="B2127" t="s">
        <v>3111</v>
      </c>
      <c r="C2127" t="s">
        <v>313</v>
      </c>
      <c r="D2127">
        <v>0.31822637000000004</v>
      </c>
    </row>
    <row r="2128" spans="1:4" x14ac:dyDescent="0.25">
      <c r="A2128" t="s">
        <v>2988</v>
      </c>
      <c r="B2128" t="s">
        <v>3114</v>
      </c>
      <c r="C2128" t="s">
        <v>313</v>
      </c>
      <c r="D2128">
        <v>3.9387251200000004</v>
      </c>
    </row>
    <row r="2129" spans="1:4" x14ac:dyDescent="0.25">
      <c r="A2129" t="s">
        <v>2988</v>
      </c>
      <c r="B2129" t="s">
        <v>3110</v>
      </c>
      <c r="C2129" t="s">
        <v>3047</v>
      </c>
      <c r="D2129">
        <v>3.3866544399999996</v>
      </c>
    </row>
    <row r="2130" spans="1:4" x14ac:dyDescent="0.25">
      <c r="A2130" t="s">
        <v>2988</v>
      </c>
      <c r="B2130" t="s">
        <v>3111</v>
      </c>
      <c r="C2130" t="s">
        <v>3047</v>
      </c>
      <c r="D2130">
        <v>18.454303799999998</v>
      </c>
    </row>
    <row r="2131" spans="1:4" x14ac:dyDescent="0.25">
      <c r="A2131" t="s">
        <v>2988</v>
      </c>
      <c r="B2131" t="s">
        <v>3112</v>
      </c>
      <c r="C2131" t="s">
        <v>3047</v>
      </c>
      <c r="D2131">
        <v>19.907320679999987</v>
      </c>
    </row>
    <row r="2132" spans="1:4" x14ac:dyDescent="0.25">
      <c r="A2132" t="s">
        <v>2988</v>
      </c>
      <c r="B2132" t="s">
        <v>3113</v>
      </c>
      <c r="C2132" t="s">
        <v>3047</v>
      </c>
      <c r="D2132">
        <v>1543.3855338899987</v>
      </c>
    </row>
    <row r="2133" spans="1:4" x14ac:dyDescent="0.25">
      <c r="A2133" t="s">
        <v>2988</v>
      </c>
      <c r="B2133" t="s">
        <v>3114</v>
      </c>
      <c r="C2133" t="s">
        <v>3047</v>
      </c>
      <c r="D2133">
        <v>1497.1309201599979</v>
      </c>
    </row>
    <row r="2134" spans="1:4" x14ac:dyDescent="0.25">
      <c r="A2134" t="s">
        <v>2988</v>
      </c>
      <c r="B2134" t="s">
        <v>3110</v>
      </c>
      <c r="C2134" t="s">
        <v>3048</v>
      </c>
      <c r="D2134">
        <v>0.22523435</v>
      </c>
    </row>
    <row r="2135" spans="1:4" x14ac:dyDescent="0.25">
      <c r="A2135" t="s">
        <v>2988</v>
      </c>
      <c r="B2135" t="s">
        <v>3111</v>
      </c>
      <c r="C2135" t="s">
        <v>3048</v>
      </c>
      <c r="D2135">
        <v>1.5894096300000002</v>
      </c>
    </row>
    <row r="2136" spans="1:4" x14ac:dyDescent="0.25">
      <c r="A2136" t="s">
        <v>2988</v>
      </c>
      <c r="B2136" t="s">
        <v>3112</v>
      </c>
      <c r="C2136" t="s">
        <v>3048</v>
      </c>
      <c r="D2136">
        <v>1.1072460100000001</v>
      </c>
    </row>
    <row r="2137" spans="1:4" x14ac:dyDescent="0.25">
      <c r="A2137" t="s">
        <v>2988</v>
      </c>
      <c r="B2137" t="s">
        <v>3113</v>
      </c>
      <c r="C2137" t="s">
        <v>3048</v>
      </c>
      <c r="D2137">
        <v>55.829352570000026</v>
      </c>
    </row>
    <row r="2138" spans="1:4" x14ac:dyDescent="0.25">
      <c r="A2138" t="s">
        <v>2988</v>
      </c>
      <c r="B2138" t="s">
        <v>3114</v>
      </c>
      <c r="C2138" t="s">
        <v>3048</v>
      </c>
      <c r="D2138">
        <v>109.57130743999997</v>
      </c>
    </row>
    <row r="2139" spans="1:4" x14ac:dyDescent="0.25">
      <c r="A2139" t="s">
        <v>2988</v>
      </c>
      <c r="B2139" t="s">
        <v>3110</v>
      </c>
      <c r="C2139" t="s">
        <v>3049</v>
      </c>
      <c r="D2139">
        <v>0.34077426000000005</v>
      </c>
    </row>
    <row r="2140" spans="1:4" x14ac:dyDescent="0.25">
      <c r="A2140" t="s">
        <v>2988</v>
      </c>
      <c r="B2140" t="s">
        <v>3111</v>
      </c>
      <c r="C2140" t="s">
        <v>3049</v>
      </c>
      <c r="D2140">
        <v>2.0516739799999999</v>
      </c>
    </row>
    <row r="2141" spans="1:4" x14ac:dyDescent="0.25">
      <c r="A2141" t="s">
        <v>2988</v>
      </c>
      <c r="B2141" t="s">
        <v>3112</v>
      </c>
      <c r="C2141" t="s">
        <v>3049</v>
      </c>
      <c r="D2141">
        <v>0.74746559000000001</v>
      </c>
    </row>
    <row r="2142" spans="1:4" x14ac:dyDescent="0.25">
      <c r="A2142" t="s">
        <v>2988</v>
      </c>
      <c r="B2142" t="s">
        <v>3113</v>
      </c>
      <c r="C2142" t="s">
        <v>3049</v>
      </c>
      <c r="D2142">
        <v>58.304906289999991</v>
      </c>
    </row>
    <row r="2143" spans="1:4" x14ac:dyDescent="0.25">
      <c r="A2143" t="s">
        <v>2988</v>
      </c>
      <c r="B2143" t="s">
        <v>3114</v>
      </c>
      <c r="C2143" t="s">
        <v>3049</v>
      </c>
      <c r="D2143">
        <v>24.261919750000001</v>
      </c>
    </row>
    <row r="2144" spans="1:4" x14ac:dyDescent="0.25">
      <c r="A2144" t="s">
        <v>2988</v>
      </c>
      <c r="B2144" t="s">
        <v>3110</v>
      </c>
      <c r="C2144" t="s">
        <v>3050</v>
      </c>
      <c r="D2144">
        <v>1.2763739999999999</v>
      </c>
    </row>
    <row r="2145" spans="1:4" x14ac:dyDescent="0.25">
      <c r="A2145" t="s">
        <v>2988</v>
      </c>
      <c r="B2145" t="s">
        <v>3111</v>
      </c>
      <c r="C2145" t="s">
        <v>3050</v>
      </c>
      <c r="D2145">
        <v>17.114111560000008</v>
      </c>
    </row>
    <row r="2146" spans="1:4" x14ac:dyDescent="0.25">
      <c r="A2146" t="s">
        <v>2988</v>
      </c>
      <c r="B2146" t="s">
        <v>3112</v>
      </c>
      <c r="C2146" t="s">
        <v>3050</v>
      </c>
      <c r="D2146">
        <v>13.119648720000001</v>
      </c>
    </row>
    <row r="2147" spans="1:4" x14ac:dyDescent="0.25">
      <c r="A2147" t="s">
        <v>2988</v>
      </c>
      <c r="B2147" t="s">
        <v>3113</v>
      </c>
      <c r="C2147" t="s">
        <v>3050</v>
      </c>
      <c r="D2147">
        <v>55.786239040000005</v>
      </c>
    </row>
    <row r="2148" spans="1:4" x14ac:dyDescent="0.25">
      <c r="A2148" t="s">
        <v>2988</v>
      </c>
      <c r="B2148" t="s">
        <v>3114</v>
      </c>
      <c r="C2148" t="s">
        <v>3050</v>
      </c>
      <c r="D2148">
        <v>17.057070929999995</v>
      </c>
    </row>
    <row r="2149" spans="1:4" x14ac:dyDescent="0.25">
      <c r="A2149" t="s">
        <v>2989</v>
      </c>
      <c r="B2149" t="s">
        <v>3110</v>
      </c>
      <c r="C2149" t="s">
        <v>1364</v>
      </c>
      <c r="D2149">
        <v>1.5007057400000001</v>
      </c>
    </row>
    <row r="2150" spans="1:4" x14ac:dyDescent="0.25">
      <c r="A2150" t="s">
        <v>2989</v>
      </c>
      <c r="B2150" t="s">
        <v>3111</v>
      </c>
      <c r="C2150" t="s">
        <v>1364</v>
      </c>
      <c r="D2150">
        <v>9.5024825100000001</v>
      </c>
    </row>
    <row r="2151" spans="1:4" x14ac:dyDescent="0.25">
      <c r="A2151" t="s">
        <v>2989</v>
      </c>
      <c r="B2151" t="s">
        <v>3112</v>
      </c>
      <c r="C2151" t="s">
        <v>1364</v>
      </c>
      <c r="D2151">
        <v>30.89149699</v>
      </c>
    </row>
    <row r="2152" spans="1:4" x14ac:dyDescent="0.25">
      <c r="A2152" t="s">
        <v>2989</v>
      </c>
      <c r="B2152" t="s">
        <v>3113</v>
      </c>
      <c r="C2152" t="s">
        <v>1364</v>
      </c>
      <c r="D2152">
        <v>58.498919069999992</v>
      </c>
    </row>
    <row r="2153" spans="1:4" x14ac:dyDescent="0.25">
      <c r="A2153" t="s">
        <v>2989</v>
      </c>
      <c r="B2153" t="s">
        <v>3114</v>
      </c>
      <c r="C2153" t="s">
        <v>1364</v>
      </c>
      <c r="D2153">
        <v>327.44497893000027</v>
      </c>
    </row>
    <row r="2154" spans="1:4" x14ac:dyDescent="0.25">
      <c r="A2154" t="s">
        <v>2989</v>
      </c>
      <c r="B2154" t="s">
        <v>3115</v>
      </c>
      <c r="C2154" t="s">
        <v>1364</v>
      </c>
      <c r="D2154">
        <v>4527.6182752800032</v>
      </c>
    </row>
    <row r="2155" spans="1:4" x14ac:dyDescent="0.25">
      <c r="A2155" t="s">
        <v>2989</v>
      </c>
      <c r="B2155" t="s">
        <v>3110</v>
      </c>
      <c r="C2155" t="s">
        <v>3043</v>
      </c>
      <c r="D2155">
        <v>1.20571926</v>
      </c>
    </row>
    <row r="2156" spans="1:4" x14ac:dyDescent="0.25">
      <c r="A2156" t="s">
        <v>2989</v>
      </c>
      <c r="B2156" t="s">
        <v>3111</v>
      </c>
      <c r="C2156" t="s">
        <v>3043</v>
      </c>
      <c r="D2156">
        <v>12.31354625</v>
      </c>
    </row>
    <row r="2157" spans="1:4" x14ac:dyDescent="0.25">
      <c r="A2157" t="s">
        <v>2989</v>
      </c>
      <c r="B2157" t="s">
        <v>3112</v>
      </c>
      <c r="C2157" t="s">
        <v>3043</v>
      </c>
      <c r="D2157">
        <v>42.34278461000001</v>
      </c>
    </row>
    <row r="2158" spans="1:4" x14ac:dyDescent="0.25">
      <c r="A2158" t="s">
        <v>2989</v>
      </c>
      <c r="B2158" t="s">
        <v>3113</v>
      </c>
      <c r="C2158" t="s">
        <v>3043</v>
      </c>
      <c r="D2158">
        <v>155.50444027999995</v>
      </c>
    </row>
    <row r="2159" spans="1:4" x14ac:dyDescent="0.25">
      <c r="A2159" t="s">
        <v>2989</v>
      </c>
      <c r="B2159" t="s">
        <v>3114</v>
      </c>
      <c r="C2159" t="s">
        <v>3043</v>
      </c>
      <c r="D2159">
        <v>1794.7160701099995</v>
      </c>
    </row>
    <row r="2160" spans="1:4" x14ac:dyDescent="0.25">
      <c r="A2160" t="s">
        <v>2989</v>
      </c>
      <c r="B2160" t="s">
        <v>3115</v>
      </c>
      <c r="C2160" t="s">
        <v>3043</v>
      </c>
      <c r="D2160">
        <v>18600.479199689933</v>
      </c>
    </row>
    <row r="2161" spans="1:4" x14ac:dyDescent="0.25">
      <c r="A2161" t="s">
        <v>2989</v>
      </c>
      <c r="B2161" t="s">
        <v>3110</v>
      </c>
      <c r="C2161" t="s">
        <v>3044</v>
      </c>
      <c r="D2161">
        <v>2.1131889500000005</v>
      </c>
    </row>
    <row r="2162" spans="1:4" x14ac:dyDescent="0.25">
      <c r="A2162" t="s">
        <v>2989</v>
      </c>
      <c r="B2162" t="s">
        <v>3111</v>
      </c>
      <c r="C2162" t="s">
        <v>3044</v>
      </c>
      <c r="D2162">
        <v>36.194692499999981</v>
      </c>
    </row>
    <row r="2163" spans="1:4" x14ac:dyDescent="0.25">
      <c r="A2163" t="s">
        <v>2989</v>
      </c>
      <c r="B2163" t="s">
        <v>3112</v>
      </c>
      <c r="C2163" t="s">
        <v>3044</v>
      </c>
      <c r="D2163">
        <v>147.15934848000015</v>
      </c>
    </row>
    <row r="2164" spans="1:4" x14ac:dyDescent="0.25">
      <c r="A2164" t="s">
        <v>2989</v>
      </c>
      <c r="B2164" t="s">
        <v>3113</v>
      </c>
      <c r="C2164" t="s">
        <v>3044</v>
      </c>
      <c r="D2164">
        <v>681.26893273999849</v>
      </c>
    </row>
    <row r="2165" spans="1:4" x14ac:dyDescent="0.25">
      <c r="A2165" t="s">
        <v>2989</v>
      </c>
      <c r="B2165" t="s">
        <v>3114</v>
      </c>
      <c r="C2165" t="s">
        <v>3044</v>
      </c>
      <c r="D2165">
        <v>2499.1846811400023</v>
      </c>
    </row>
    <row r="2166" spans="1:4" x14ac:dyDescent="0.25">
      <c r="A2166" t="s">
        <v>2989</v>
      </c>
      <c r="B2166" t="s">
        <v>3115</v>
      </c>
      <c r="C2166" t="s">
        <v>3044</v>
      </c>
      <c r="D2166">
        <v>18112.384854589767</v>
      </c>
    </row>
    <row r="2167" spans="1:4" x14ac:dyDescent="0.25">
      <c r="A2167" t="s">
        <v>2989</v>
      </c>
      <c r="B2167" t="s">
        <v>3110</v>
      </c>
      <c r="C2167" t="s">
        <v>3045</v>
      </c>
      <c r="D2167">
        <v>0.72519092000000007</v>
      </c>
    </row>
    <row r="2168" spans="1:4" x14ac:dyDescent="0.25">
      <c r="A2168" t="s">
        <v>2989</v>
      </c>
      <c r="B2168" t="s">
        <v>3111</v>
      </c>
      <c r="C2168" t="s">
        <v>3045</v>
      </c>
      <c r="D2168">
        <v>6.1742534100000022</v>
      </c>
    </row>
    <row r="2169" spans="1:4" x14ac:dyDescent="0.25">
      <c r="A2169" t="s">
        <v>2989</v>
      </c>
      <c r="B2169" t="s">
        <v>3112</v>
      </c>
      <c r="C2169" t="s">
        <v>3045</v>
      </c>
      <c r="D2169">
        <v>52.978004810000002</v>
      </c>
    </row>
    <row r="2170" spans="1:4" x14ac:dyDescent="0.25">
      <c r="A2170" t="s">
        <v>2989</v>
      </c>
      <c r="B2170" t="s">
        <v>3113</v>
      </c>
      <c r="C2170" t="s">
        <v>3045</v>
      </c>
      <c r="D2170">
        <v>237.75908378</v>
      </c>
    </row>
    <row r="2171" spans="1:4" x14ac:dyDescent="0.25">
      <c r="A2171" t="s">
        <v>2989</v>
      </c>
      <c r="B2171" t="s">
        <v>3114</v>
      </c>
      <c r="C2171" t="s">
        <v>3045</v>
      </c>
      <c r="D2171">
        <v>2698.4218492500004</v>
      </c>
    </row>
    <row r="2172" spans="1:4" x14ac:dyDescent="0.25">
      <c r="A2172" t="s">
        <v>2989</v>
      </c>
      <c r="B2172" t="s">
        <v>3115</v>
      </c>
      <c r="C2172" t="s">
        <v>3045</v>
      </c>
      <c r="D2172">
        <v>126.30279049999999</v>
      </c>
    </row>
    <row r="2173" spans="1:4" x14ac:dyDescent="0.25">
      <c r="A2173" t="s">
        <v>2989</v>
      </c>
      <c r="B2173" t="s">
        <v>3110</v>
      </c>
      <c r="C2173" t="s">
        <v>3046</v>
      </c>
      <c r="D2173">
        <v>2.0509736599999999</v>
      </c>
    </row>
    <row r="2174" spans="1:4" x14ac:dyDescent="0.25">
      <c r="A2174" t="s">
        <v>2989</v>
      </c>
      <c r="B2174" t="s">
        <v>3111</v>
      </c>
      <c r="C2174" t="s">
        <v>3046</v>
      </c>
      <c r="D2174">
        <v>80.309278659999933</v>
      </c>
    </row>
    <row r="2175" spans="1:4" x14ac:dyDescent="0.25">
      <c r="A2175" t="s">
        <v>2989</v>
      </c>
      <c r="B2175" t="s">
        <v>3112</v>
      </c>
      <c r="C2175" t="s">
        <v>3046</v>
      </c>
      <c r="D2175">
        <v>178.75843569999992</v>
      </c>
    </row>
    <row r="2176" spans="1:4" x14ac:dyDescent="0.25">
      <c r="A2176" t="s">
        <v>2989</v>
      </c>
      <c r="B2176" t="s">
        <v>3113</v>
      </c>
      <c r="C2176" t="s">
        <v>3046</v>
      </c>
      <c r="D2176">
        <v>1152.249325310001</v>
      </c>
    </row>
    <row r="2177" spans="1:4" x14ac:dyDescent="0.25">
      <c r="A2177" t="s">
        <v>2989</v>
      </c>
      <c r="B2177" t="s">
        <v>3114</v>
      </c>
      <c r="C2177" t="s">
        <v>3046</v>
      </c>
      <c r="D2177">
        <v>11614.658430639944</v>
      </c>
    </row>
    <row r="2178" spans="1:4" x14ac:dyDescent="0.25">
      <c r="A2178" t="s">
        <v>2989</v>
      </c>
      <c r="B2178" t="s">
        <v>3115</v>
      </c>
      <c r="C2178" t="s">
        <v>3046</v>
      </c>
      <c r="D2178">
        <v>7613.4695573999934</v>
      </c>
    </row>
    <row r="2179" spans="1:4" x14ac:dyDescent="0.25">
      <c r="A2179" t="s">
        <v>2989</v>
      </c>
      <c r="B2179" t="s">
        <v>3110</v>
      </c>
      <c r="C2179" t="s">
        <v>313</v>
      </c>
      <c r="D2179">
        <v>1.1014035400000002</v>
      </c>
    </row>
    <row r="2180" spans="1:4" x14ac:dyDescent="0.25">
      <c r="A2180" t="s">
        <v>2989</v>
      </c>
      <c r="B2180" t="s">
        <v>3111</v>
      </c>
      <c r="C2180" t="s">
        <v>313</v>
      </c>
      <c r="D2180">
        <v>141.26048073999996</v>
      </c>
    </row>
    <row r="2181" spans="1:4" x14ac:dyDescent="0.25">
      <c r="A2181" t="s">
        <v>2989</v>
      </c>
      <c r="B2181" t="s">
        <v>3112</v>
      </c>
      <c r="C2181" t="s">
        <v>313</v>
      </c>
      <c r="D2181">
        <v>153.05144342</v>
      </c>
    </row>
    <row r="2182" spans="1:4" x14ac:dyDescent="0.25">
      <c r="A2182" t="s">
        <v>2989</v>
      </c>
      <c r="B2182" t="s">
        <v>3113</v>
      </c>
      <c r="C2182" t="s">
        <v>313</v>
      </c>
      <c r="D2182">
        <v>543.35240402999989</v>
      </c>
    </row>
    <row r="2183" spans="1:4" x14ac:dyDescent="0.25">
      <c r="A2183" t="s">
        <v>2989</v>
      </c>
      <c r="B2183" t="s">
        <v>3114</v>
      </c>
      <c r="C2183" t="s">
        <v>313</v>
      </c>
      <c r="D2183">
        <v>4213.0990275699996</v>
      </c>
    </row>
    <row r="2184" spans="1:4" x14ac:dyDescent="0.25">
      <c r="A2184" t="s">
        <v>2989</v>
      </c>
      <c r="B2184" t="s">
        <v>3115</v>
      </c>
      <c r="C2184" t="s">
        <v>313</v>
      </c>
      <c r="D2184">
        <v>1099.4606550300005</v>
      </c>
    </row>
    <row r="2185" spans="1:4" x14ac:dyDescent="0.25">
      <c r="A2185" t="s">
        <v>2989</v>
      </c>
      <c r="B2185" t="s">
        <v>3110</v>
      </c>
      <c r="C2185" t="s">
        <v>3047</v>
      </c>
      <c r="D2185">
        <v>27.658274759999998</v>
      </c>
    </row>
    <row r="2186" spans="1:4" x14ac:dyDescent="0.25">
      <c r="A2186" t="s">
        <v>2989</v>
      </c>
      <c r="B2186" t="s">
        <v>3111</v>
      </c>
      <c r="C2186" t="s">
        <v>3047</v>
      </c>
      <c r="D2186">
        <v>459.53112265000061</v>
      </c>
    </row>
    <row r="2187" spans="1:4" x14ac:dyDescent="0.25">
      <c r="A2187" t="s">
        <v>2989</v>
      </c>
      <c r="B2187" t="s">
        <v>3112</v>
      </c>
      <c r="C2187" t="s">
        <v>3047</v>
      </c>
      <c r="D2187">
        <v>1472.184085149994</v>
      </c>
    </row>
    <row r="2188" spans="1:4" x14ac:dyDescent="0.25">
      <c r="A2188" t="s">
        <v>2989</v>
      </c>
      <c r="B2188" t="s">
        <v>3113</v>
      </c>
      <c r="C2188" t="s">
        <v>3047</v>
      </c>
      <c r="D2188">
        <v>9474.6185336799936</v>
      </c>
    </row>
    <row r="2189" spans="1:4" x14ac:dyDescent="0.25">
      <c r="A2189" t="s">
        <v>2989</v>
      </c>
      <c r="B2189" t="s">
        <v>3114</v>
      </c>
      <c r="C2189" t="s">
        <v>3047</v>
      </c>
      <c r="D2189">
        <v>42308.831264050474</v>
      </c>
    </row>
    <row r="2190" spans="1:4" x14ac:dyDescent="0.25">
      <c r="A2190" t="s">
        <v>2989</v>
      </c>
      <c r="B2190" t="s">
        <v>3115</v>
      </c>
      <c r="C2190" t="s">
        <v>3047</v>
      </c>
      <c r="D2190">
        <v>363484.56920556235</v>
      </c>
    </row>
    <row r="2191" spans="1:4" x14ac:dyDescent="0.25">
      <c r="A2191" t="s">
        <v>2989</v>
      </c>
      <c r="B2191" t="s">
        <v>3110</v>
      </c>
      <c r="C2191" t="s">
        <v>3048</v>
      </c>
      <c r="D2191">
        <v>0.53272779000000003</v>
      </c>
    </row>
    <row r="2192" spans="1:4" x14ac:dyDescent="0.25">
      <c r="A2192" t="s">
        <v>2989</v>
      </c>
      <c r="B2192" t="s">
        <v>3111</v>
      </c>
      <c r="C2192" t="s">
        <v>3048</v>
      </c>
      <c r="D2192">
        <v>30.753109389999995</v>
      </c>
    </row>
    <row r="2193" spans="1:4" x14ac:dyDescent="0.25">
      <c r="A2193" t="s">
        <v>2989</v>
      </c>
      <c r="B2193" t="s">
        <v>3112</v>
      </c>
      <c r="C2193" t="s">
        <v>3048</v>
      </c>
      <c r="D2193">
        <v>49.939766809999995</v>
      </c>
    </row>
    <row r="2194" spans="1:4" x14ac:dyDescent="0.25">
      <c r="A2194" t="s">
        <v>2989</v>
      </c>
      <c r="B2194" t="s">
        <v>3113</v>
      </c>
      <c r="C2194" t="s">
        <v>3048</v>
      </c>
      <c r="D2194">
        <v>290.09335559999965</v>
      </c>
    </row>
    <row r="2195" spans="1:4" x14ac:dyDescent="0.25">
      <c r="A2195" t="s">
        <v>2989</v>
      </c>
      <c r="B2195" t="s">
        <v>3114</v>
      </c>
      <c r="C2195" t="s">
        <v>3048</v>
      </c>
      <c r="D2195">
        <v>2345.5535981900052</v>
      </c>
    </row>
    <row r="2196" spans="1:4" x14ac:dyDescent="0.25">
      <c r="A2196" t="s">
        <v>2989</v>
      </c>
      <c r="B2196" t="s">
        <v>3115</v>
      </c>
      <c r="C2196" t="s">
        <v>3048</v>
      </c>
      <c r="D2196">
        <v>23554.934078939932</v>
      </c>
    </row>
    <row r="2197" spans="1:4" x14ac:dyDescent="0.25">
      <c r="A2197" t="s">
        <v>2989</v>
      </c>
      <c r="B2197" t="s">
        <v>3110</v>
      </c>
      <c r="C2197" t="s">
        <v>3049</v>
      </c>
      <c r="D2197">
        <v>0.85131482999999997</v>
      </c>
    </row>
    <row r="2198" spans="1:4" x14ac:dyDescent="0.25">
      <c r="A2198" t="s">
        <v>2989</v>
      </c>
      <c r="B2198" t="s">
        <v>3111</v>
      </c>
      <c r="C2198" t="s">
        <v>3049</v>
      </c>
      <c r="D2198">
        <v>3.7574593800000002</v>
      </c>
    </row>
    <row r="2199" spans="1:4" x14ac:dyDescent="0.25">
      <c r="A2199" t="s">
        <v>2989</v>
      </c>
      <c r="B2199" t="s">
        <v>3112</v>
      </c>
      <c r="C2199" t="s">
        <v>3049</v>
      </c>
      <c r="D2199">
        <v>13.179126200000002</v>
      </c>
    </row>
    <row r="2200" spans="1:4" x14ac:dyDescent="0.25">
      <c r="A2200" t="s">
        <v>2989</v>
      </c>
      <c r="B2200" t="s">
        <v>3113</v>
      </c>
      <c r="C2200" t="s">
        <v>3049</v>
      </c>
      <c r="D2200">
        <v>250.05196333000001</v>
      </c>
    </row>
    <row r="2201" spans="1:4" x14ac:dyDescent="0.25">
      <c r="A2201" t="s">
        <v>2989</v>
      </c>
      <c r="B2201" t="s">
        <v>3114</v>
      </c>
      <c r="C2201" t="s">
        <v>3049</v>
      </c>
      <c r="D2201">
        <v>1145.530323980001</v>
      </c>
    </row>
    <row r="2202" spans="1:4" x14ac:dyDescent="0.25">
      <c r="A2202" t="s">
        <v>2989</v>
      </c>
      <c r="B2202" t="s">
        <v>3115</v>
      </c>
      <c r="C2202" t="s">
        <v>3049</v>
      </c>
      <c r="D2202">
        <v>3580.0356815800001</v>
      </c>
    </row>
    <row r="2203" spans="1:4" x14ac:dyDescent="0.25">
      <c r="A2203" t="s">
        <v>2989</v>
      </c>
      <c r="B2203" t="s">
        <v>3110</v>
      </c>
      <c r="C2203" t="s">
        <v>3050</v>
      </c>
      <c r="D2203">
        <v>9.4786473400000002</v>
      </c>
    </row>
    <row r="2204" spans="1:4" x14ac:dyDescent="0.25">
      <c r="A2204" t="s">
        <v>2989</v>
      </c>
      <c r="B2204" t="s">
        <v>3111</v>
      </c>
      <c r="C2204" t="s">
        <v>3050</v>
      </c>
      <c r="D2204">
        <v>115.53303915000011</v>
      </c>
    </row>
    <row r="2205" spans="1:4" x14ac:dyDescent="0.25">
      <c r="A2205" t="s">
        <v>2989</v>
      </c>
      <c r="B2205" t="s">
        <v>3112</v>
      </c>
      <c r="C2205" t="s">
        <v>3050</v>
      </c>
      <c r="D2205">
        <v>470.22147993000004</v>
      </c>
    </row>
    <row r="2206" spans="1:4" x14ac:dyDescent="0.25">
      <c r="A2206" t="s">
        <v>2989</v>
      </c>
      <c r="B2206" t="s">
        <v>3113</v>
      </c>
      <c r="C2206" t="s">
        <v>3050</v>
      </c>
      <c r="D2206">
        <v>1285.4367860700008</v>
      </c>
    </row>
    <row r="2207" spans="1:4" x14ac:dyDescent="0.25">
      <c r="A2207" t="s">
        <v>2989</v>
      </c>
      <c r="B2207" t="s">
        <v>3114</v>
      </c>
      <c r="C2207" t="s">
        <v>3050</v>
      </c>
      <c r="D2207">
        <v>5511.2010118999942</v>
      </c>
    </row>
    <row r="2208" spans="1:4" x14ac:dyDescent="0.25">
      <c r="A2208" t="s">
        <v>2989</v>
      </c>
      <c r="B2208" t="s">
        <v>3115</v>
      </c>
      <c r="C2208" t="s">
        <v>3050</v>
      </c>
      <c r="D2208">
        <v>14943.761022339993</v>
      </c>
    </row>
    <row r="2209" spans="1:4" x14ac:dyDescent="0.25">
      <c r="A2209" t="s">
        <v>2990</v>
      </c>
      <c r="B2209" t="s">
        <v>3110</v>
      </c>
      <c r="C2209" t="s">
        <v>1364</v>
      </c>
      <c r="D2209">
        <v>2.3390853700000003</v>
      </c>
    </row>
    <row r="2210" spans="1:4" x14ac:dyDescent="0.25">
      <c r="A2210" t="s">
        <v>2990</v>
      </c>
      <c r="B2210" t="s">
        <v>3111</v>
      </c>
      <c r="C2210" t="s">
        <v>1364</v>
      </c>
      <c r="D2210">
        <v>9.8717239200000009</v>
      </c>
    </row>
    <row r="2211" spans="1:4" x14ac:dyDescent="0.25">
      <c r="A2211" t="s">
        <v>2990</v>
      </c>
      <c r="B2211" t="s">
        <v>3112</v>
      </c>
      <c r="C2211" t="s">
        <v>1364</v>
      </c>
      <c r="D2211">
        <v>34.445824610000024</v>
      </c>
    </row>
    <row r="2212" spans="1:4" x14ac:dyDescent="0.25">
      <c r="A2212" t="s">
        <v>2990</v>
      </c>
      <c r="B2212" t="s">
        <v>3113</v>
      </c>
      <c r="C2212" t="s">
        <v>1364</v>
      </c>
      <c r="D2212">
        <v>636.77572659999976</v>
      </c>
    </row>
    <row r="2213" spans="1:4" x14ac:dyDescent="0.25">
      <c r="A2213" t="s">
        <v>2990</v>
      </c>
      <c r="B2213" t="s">
        <v>3114</v>
      </c>
      <c r="C2213" t="s">
        <v>1364</v>
      </c>
      <c r="D2213">
        <v>8538.6140210800186</v>
      </c>
    </row>
    <row r="2214" spans="1:4" x14ac:dyDescent="0.25">
      <c r="A2214" t="s">
        <v>2990</v>
      </c>
      <c r="B2214" t="s">
        <v>3115</v>
      </c>
      <c r="C2214" t="s">
        <v>1364</v>
      </c>
      <c r="D2214">
        <v>7304.0074625599818</v>
      </c>
    </row>
    <row r="2215" spans="1:4" x14ac:dyDescent="0.25">
      <c r="A2215" t="s">
        <v>2990</v>
      </c>
      <c r="B2215" t="s">
        <v>3110</v>
      </c>
      <c r="C2215" t="s">
        <v>3043</v>
      </c>
      <c r="D2215">
        <v>0.85140274999999999</v>
      </c>
    </row>
    <row r="2216" spans="1:4" x14ac:dyDescent="0.25">
      <c r="A2216" t="s">
        <v>2990</v>
      </c>
      <c r="B2216" t="s">
        <v>3111</v>
      </c>
      <c r="C2216" t="s">
        <v>3043</v>
      </c>
      <c r="D2216">
        <v>3.1695459900000005</v>
      </c>
    </row>
    <row r="2217" spans="1:4" x14ac:dyDescent="0.25">
      <c r="A2217" t="s">
        <v>2990</v>
      </c>
      <c r="B2217" t="s">
        <v>3112</v>
      </c>
      <c r="C2217" t="s">
        <v>3043</v>
      </c>
      <c r="D2217">
        <v>3.8261069999999999</v>
      </c>
    </row>
    <row r="2218" spans="1:4" x14ac:dyDescent="0.25">
      <c r="A2218" t="s">
        <v>2990</v>
      </c>
      <c r="B2218" t="s">
        <v>3113</v>
      </c>
      <c r="C2218" t="s">
        <v>3043</v>
      </c>
      <c r="D2218">
        <v>178.31004273999997</v>
      </c>
    </row>
    <row r="2219" spans="1:4" x14ac:dyDescent="0.25">
      <c r="A2219" t="s">
        <v>2990</v>
      </c>
      <c r="B2219" t="s">
        <v>3114</v>
      </c>
      <c r="C2219" t="s">
        <v>3043</v>
      </c>
      <c r="D2219">
        <v>1721.870876559999</v>
      </c>
    </row>
    <row r="2220" spans="1:4" x14ac:dyDescent="0.25">
      <c r="A2220" t="s">
        <v>2990</v>
      </c>
      <c r="B2220" t="s">
        <v>3115</v>
      </c>
      <c r="C2220" t="s">
        <v>3043</v>
      </c>
      <c r="D2220">
        <v>576.17051630999981</v>
      </c>
    </row>
    <row r="2221" spans="1:4" x14ac:dyDescent="0.25">
      <c r="A2221" t="s">
        <v>2990</v>
      </c>
      <c r="B2221" t="s">
        <v>3111</v>
      </c>
      <c r="C2221" t="s">
        <v>3044</v>
      </c>
      <c r="D2221">
        <v>2.2021590000000001E-2</v>
      </c>
    </row>
    <row r="2222" spans="1:4" x14ac:dyDescent="0.25">
      <c r="A2222" t="s">
        <v>2990</v>
      </c>
      <c r="B2222" t="s">
        <v>3113</v>
      </c>
      <c r="C2222" t="s">
        <v>3044</v>
      </c>
      <c r="D2222">
        <v>1.77371864</v>
      </c>
    </row>
    <row r="2223" spans="1:4" x14ac:dyDescent="0.25">
      <c r="A2223" t="s">
        <v>2990</v>
      </c>
      <c r="B2223" t="s">
        <v>3114</v>
      </c>
      <c r="C2223" t="s">
        <v>3044</v>
      </c>
      <c r="D2223">
        <v>1.69698069</v>
      </c>
    </row>
    <row r="2224" spans="1:4" x14ac:dyDescent="0.25">
      <c r="A2224" t="s">
        <v>2990</v>
      </c>
      <c r="B2224" t="s">
        <v>3110</v>
      </c>
      <c r="C2224" t="s">
        <v>3045</v>
      </c>
      <c r="D2224">
        <v>2.32732831</v>
      </c>
    </row>
    <row r="2225" spans="1:4" x14ac:dyDescent="0.25">
      <c r="A2225" t="s">
        <v>2990</v>
      </c>
      <c r="B2225" t="s">
        <v>3111</v>
      </c>
      <c r="C2225" t="s">
        <v>3045</v>
      </c>
      <c r="D2225">
        <v>128.59610802</v>
      </c>
    </row>
    <row r="2226" spans="1:4" x14ac:dyDescent="0.25">
      <c r="A2226" t="s">
        <v>2990</v>
      </c>
      <c r="B2226" t="s">
        <v>3112</v>
      </c>
      <c r="C2226" t="s">
        <v>3045</v>
      </c>
      <c r="D2226">
        <v>179.16316904999988</v>
      </c>
    </row>
    <row r="2227" spans="1:4" x14ac:dyDescent="0.25">
      <c r="A2227" t="s">
        <v>2990</v>
      </c>
      <c r="B2227" t="s">
        <v>3113</v>
      </c>
      <c r="C2227" t="s">
        <v>3045</v>
      </c>
      <c r="D2227">
        <v>912.20795155000042</v>
      </c>
    </row>
    <row r="2228" spans="1:4" x14ac:dyDescent="0.25">
      <c r="A2228" t="s">
        <v>2990</v>
      </c>
      <c r="B2228" t="s">
        <v>3114</v>
      </c>
      <c r="C2228" t="s">
        <v>3045</v>
      </c>
      <c r="D2228">
        <v>5815.2072460200043</v>
      </c>
    </row>
    <row r="2229" spans="1:4" x14ac:dyDescent="0.25">
      <c r="A2229" t="s">
        <v>2990</v>
      </c>
      <c r="B2229" t="s">
        <v>3115</v>
      </c>
      <c r="C2229" t="s">
        <v>3045</v>
      </c>
      <c r="D2229">
        <v>45.799548430000002</v>
      </c>
    </row>
    <row r="2230" spans="1:4" x14ac:dyDescent="0.25">
      <c r="A2230" t="s">
        <v>2990</v>
      </c>
      <c r="B2230" t="s">
        <v>3110</v>
      </c>
      <c r="C2230" t="s">
        <v>3046</v>
      </c>
      <c r="D2230">
        <v>9.0765054900000006</v>
      </c>
    </row>
    <row r="2231" spans="1:4" x14ac:dyDescent="0.25">
      <c r="A2231" t="s">
        <v>2990</v>
      </c>
      <c r="B2231" t="s">
        <v>3111</v>
      </c>
      <c r="C2231" t="s">
        <v>3046</v>
      </c>
      <c r="D2231">
        <v>83.85976591000005</v>
      </c>
    </row>
    <row r="2232" spans="1:4" x14ac:dyDescent="0.25">
      <c r="A2232" t="s">
        <v>2990</v>
      </c>
      <c r="B2232" t="s">
        <v>3112</v>
      </c>
      <c r="C2232" t="s">
        <v>3046</v>
      </c>
      <c r="D2232">
        <v>164.06141507000018</v>
      </c>
    </row>
    <row r="2233" spans="1:4" x14ac:dyDescent="0.25">
      <c r="A2233" t="s">
        <v>2990</v>
      </c>
      <c r="B2233" t="s">
        <v>3113</v>
      </c>
      <c r="C2233" t="s">
        <v>3046</v>
      </c>
      <c r="D2233">
        <v>1532.6459679699994</v>
      </c>
    </row>
    <row r="2234" spans="1:4" x14ac:dyDescent="0.25">
      <c r="A2234" t="s">
        <v>2990</v>
      </c>
      <c r="B2234" t="s">
        <v>3114</v>
      </c>
      <c r="C2234" t="s">
        <v>3046</v>
      </c>
      <c r="D2234">
        <v>10753.620517120014</v>
      </c>
    </row>
    <row r="2235" spans="1:4" x14ac:dyDescent="0.25">
      <c r="A2235" t="s">
        <v>2990</v>
      </c>
      <c r="B2235" t="s">
        <v>3115</v>
      </c>
      <c r="C2235" t="s">
        <v>3046</v>
      </c>
      <c r="D2235">
        <v>3261.1479181500008</v>
      </c>
    </row>
    <row r="2236" spans="1:4" x14ac:dyDescent="0.25">
      <c r="A2236" t="s">
        <v>2990</v>
      </c>
      <c r="B2236" t="s">
        <v>3110</v>
      </c>
      <c r="C2236" t="s">
        <v>313</v>
      </c>
      <c r="D2236">
        <v>0.42714196000000004</v>
      </c>
    </row>
    <row r="2237" spans="1:4" x14ac:dyDescent="0.25">
      <c r="A2237" t="s">
        <v>2990</v>
      </c>
      <c r="B2237" t="s">
        <v>3111</v>
      </c>
      <c r="C2237" t="s">
        <v>313</v>
      </c>
      <c r="D2237">
        <v>1.9190065199999999</v>
      </c>
    </row>
    <row r="2238" spans="1:4" x14ac:dyDescent="0.25">
      <c r="A2238" t="s">
        <v>2990</v>
      </c>
      <c r="B2238" t="s">
        <v>3112</v>
      </c>
      <c r="C2238" t="s">
        <v>313</v>
      </c>
      <c r="D2238">
        <v>30.319295329999999</v>
      </c>
    </row>
    <row r="2239" spans="1:4" x14ac:dyDescent="0.25">
      <c r="A2239" t="s">
        <v>2990</v>
      </c>
      <c r="B2239" t="s">
        <v>3113</v>
      </c>
      <c r="C2239" t="s">
        <v>313</v>
      </c>
      <c r="D2239">
        <v>167.24823456000001</v>
      </c>
    </row>
    <row r="2240" spans="1:4" x14ac:dyDescent="0.25">
      <c r="A2240" t="s">
        <v>2990</v>
      </c>
      <c r="B2240" t="s">
        <v>3114</v>
      </c>
      <c r="C2240" t="s">
        <v>313</v>
      </c>
      <c r="D2240">
        <v>466.54780535999981</v>
      </c>
    </row>
    <row r="2241" spans="1:4" x14ac:dyDescent="0.25">
      <c r="A2241" t="s">
        <v>2990</v>
      </c>
      <c r="B2241" t="s">
        <v>3115</v>
      </c>
      <c r="C2241" t="s">
        <v>313</v>
      </c>
      <c r="D2241">
        <v>67.891163800000001</v>
      </c>
    </row>
    <row r="2242" spans="1:4" x14ac:dyDescent="0.25">
      <c r="A2242" t="s">
        <v>2990</v>
      </c>
      <c r="B2242" t="s">
        <v>3110</v>
      </c>
      <c r="C2242" t="s">
        <v>3047</v>
      </c>
      <c r="D2242">
        <v>6.7576640000000007E-2</v>
      </c>
    </row>
    <row r="2243" spans="1:4" x14ac:dyDescent="0.25">
      <c r="A2243" t="s">
        <v>2990</v>
      </c>
      <c r="B2243" t="s">
        <v>3111</v>
      </c>
      <c r="C2243" t="s">
        <v>3047</v>
      </c>
      <c r="D2243">
        <v>1.0457004500000002</v>
      </c>
    </row>
    <row r="2244" spans="1:4" x14ac:dyDescent="0.25">
      <c r="A2244" t="s">
        <v>2990</v>
      </c>
      <c r="B2244" t="s">
        <v>3112</v>
      </c>
      <c r="C2244" t="s">
        <v>3047</v>
      </c>
      <c r="D2244">
        <v>3.10034381</v>
      </c>
    </row>
    <row r="2245" spans="1:4" x14ac:dyDescent="0.25">
      <c r="A2245" t="s">
        <v>2990</v>
      </c>
      <c r="B2245" t="s">
        <v>3113</v>
      </c>
      <c r="C2245" t="s">
        <v>3047</v>
      </c>
      <c r="D2245">
        <v>38.606155450000003</v>
      </c>
    </row>
    <row r="2246" spans="1:4" x14ac:dyDescent="0.25">
      <c r="A2246" t="s">
        <v>2990</v>
      </c>
      <c r="B2246" t="s">
        <v>3114</v>
      </c>
      <c r="C2246" t="s">
        <v>3047</v>
      </c>
      <c r="D2246">
        <v>255.40918386000004</v>
      </c>
    </row>
    <row r="2247" spans="1:4" x14ac:dyDescent="0.25">
      <c r="A2247" t="s">
        <v>2990</v>
      </c>
      <c r="B2247" t="s">
        <v>3115</v>
      </c>
      <c r="C2247" t="s">
        <v>3047</v>
      </c>
      <c r="D2247">
        <v>226.31788168999998</v>
      </c>
    </row>
    <row r="2248" spans="1:4" x14ac:dyDescent="0.25">
      <c r="A2248" t="s">
        <v>2990</v>
      </c>
      <c r="B2248" t="s">
        <v>3110</v>
      </c>
      <c r="C2248" t="s">
        <v>3048</v>
      </c>
      <c r="D2248">
        <v>0.73629949000000017</v>
      </c>
    </row>
    <row r="2249" spans="1:4" x14ac:dyDescent="0.25">
      <c r="A2249" t="s">
        <v>2990</v>
      </c>
      <c r="B2249" t="s">
        <v>3111</v>
      </c>
      <c r="C2249" t="s">
        <v>3048</v>
      </c>
      <c r="D2249">
        <v>28.050078290000005</v>
      </c>
    </row>
    <row r="2250" spans="1:4" x14ac:dyDescent="0.25">
      <c r="A2250" t="s">
        <v>2990</v>
      </c>
      <c r="B2250" t="s">
        <v>3112</v>
      </c>
      <c r="C2250" t="s">
        <v>3048</v>
      </c>
      <c r="D2250">
        <v>51.246423500000013</v>
      </c>
    </row>
    <row r="2251" spans="1:4" x14ac:dyDescent="0.25">
      <c r="A2251" t="s">
        <v>2990</v>
      </c>
      <c r="B2251" t="s">
        <v>3113</v>
      </c>
      <c r="C2251" t="s">
        <v>3048</v>
      </c>
      <c r="D2251">
        <v>552.14265677000037</v>
      </c>
    </row>
    <row r="2252" spans="1:4" x14ac:dyDescent="0.25">
      <c r="A2252" t="s">
        <v>2990</v>
      </c>
      <c r="B2252" t="s">
        <v>3114</v>
      </c>
      <c r="C2252" t="s">
        <v>3048</v>
      </c>
      <c r="D2252">
        <v>3491.2408356999986</v>
      </c>
    </row>
    <row r="2253" spans="1:4" x14ac:dyDescent="0.25">
      <c r="A2253" t="s">
        <v>2990</v>
      </c>
      <c r="B2253" t="s">
        <v>3115</v>
      </c>
      <c r="C2253" t="s">
        <v>3048</v>
      </c>
      <c r="D2253">
        <v>8740.0684156500101</v>
      </c>
    </row>
    <row r="2254" spans="1:4" x14ac:dyDescent="0.25">
      <c r="A2254" t="s">
        <v>2990</v>
      </c>
      <c r="B2254" t="s">
        <v>3110</v>
      </c>
      <c r="C2254" t="s">
        <v>3049</v>
      </c>
      <c r="D2254">
        <v>1.8080519399999999</v>
      </c>
    </row>
    <row r="2255" spans="1:4" x14ac:dyDescent="0.25">
      <c r="A2255" t="s">
        <v>2990</v>
      </c>
      <c r="B2255" t="s">
        <v>3111</v>
      </c>
      <c r="C2255" t="s">
        <v>3049</v>
      </c>
      <c r="D2255">
        <v>10.66709807</v>
      </c>
    </row>
    <row r="2256" spans="1:4" x14ac:dyDescent="0.25">
      <c r="A2256" t="s">
        <v>2990</v>
      </c>
      <c r="B2256" t="s">
        <v>3112</v>
      </c>
      <c r="C2256" t="s">
        <v>3049</v>
      </c>
      <c r="D2256">
        <v>20.80505771</v>
      </c>
    </row>
    <row r="2257" spans="1:4" x14ac:dyDescent="0.25">
      <c r="A2257" t="s">
        <v>2990</v>
      </c>
      <c r="B2257" t="s">
        <v>3113</v>
      </c>
      <c r="C2257" t="s">
        <v>3049</v>
      </c>
      <c r="D2257">
        <v>401.63739452999977</v>
      </c>
    </row>
    <row r="2258" spans="1:4" x14ac:dyDescent="0.25">
      <c r="A2258" t="s">
        <v>2990</v>
      </c>
      <c r="B2258" t="s">
        <v>3114</v>
      </c>
      <c r="C2258" t="s">
        <v>3049</v>
      </c>
      <c r="D2258">
        <v>913.90752254999984</v>
      </c>
    </row>
    <row r="2259" spans="1:4" x14ac:dyDescent="0.25">
      <c r="A2259" t="s">
        <v>2990</v>
      </c>
      <c r="B2259" t="s">
        <v>3115</v>
      </c>
      <c r="C2259" t="s">
        <v>3049</v>
      </c>
      <c r="D2259">
        <v>1383.5896337700003</v>
      </c>
    </row>
    <row r="2260" spans="1:4" x14ac:dyDescent="0.25">
      <c r="A2260" t="s">
        <v>2990</v>
      </c>
      <c r="B2260" t="s">
        <v>3112</v>
      </c>
      <c r="C2260" t="s">
        <v>3050</v>
      </c>
      <c r="D2260">
        <v>18.013841249999999</v>
      </c>
    </row>
    <row r="2261" spans="1:4" x14ac:dyDescent="0.25">
      <c r="A2261" t="s">
        <v>2990</v>
      </c>
      <c r="B2261" t="s">
        <v>3114</v>
      </c>
      <c r="C2261" t="s">
        <v>3050</v>
      </c>
      <c r="D2261">
        <v>46.538557450000006</v>
      </c>
    </row>
    <row r="2262" spans="1:4" x14ac:dyDescent="0.25">
      <c r="A2262" t="s">
        <v>2991</v>
      </c>
      <c r="B2262" t="s">
        <v>3110</v>
      </c>
      <c r="C2262" t="s">
        <v>1364</v>
      </c>
      <c r="D2262">
        <v>3.7407578200000016</v>
      </c>
    </row>
    <row r="2263" spans="1:4" x14ac:dyDescent="0.25">
      <c r="A2263" t="s">
        <v>2991</v>
      </c>
      <c r="B2263" t="s">
        <v>3111</v>
      </c>
      <c r="C2263" t="s">
        <v>1364</v>
      </c>
      <c r="D2263">
        <v>21.376209310000011</v>
      </c>
    </row>
    <row r="2264" spans="1:4" x14ac:dyDescent="0.25">
      <c r="A2264" t="s">
        <v>2991</v>
      </c>
      <c r="B2264" t="s">
        <v>3112</v>
      </c>
      <c r="C2264" t="s">
        <v>1364</v>
      </c>
      <c r="D2264">
        <v>84.629474630000004</v>
      </c>
    </row>
    <row r="2265" spans="1:4" x14ac:dyDescent="0.25">
      <c r="A2265" t="s">
        <v>2991</v>
      </c>
      <c r="B2265" t="s">
        <v>3113</v>
      </c>
      <c r="C2265" t="s">
        <v>1364</v>
      </c>
      <c r="D2265">
        <v>553.53909401000021</v>
      </c>
    </row>
    <row r="2266" spans="1:4" x14ac:dyDescent="0.25">
      <c r="A2266" t="s">
        <v>2991</v>
      </c>
      <c r="B2266" t="s">
        <v>3114</v>
      </c>
      <c r="C2266" t="s">
        <v>1364</v>
      </c>
      <c r="D2266">
        <v>9021.2278366299961</v>
      </c>
    </row>
    <row r="2267" spans="1:4" x14ac:dyDescent="0.25">
      <c r="A2267" t="s">
        <v>2991</v>
      </c>
      <c r="B2267" t="s">
        <v>3115</v>
      </c>
      <c r="C2267" t="s">
        <v>1364</v>
      </c>
      <c r="D2267">
        <v>44321.032388860127</v>
      </c>
    </row>
    <row r="2268" spans="1:4" x14ac:dyDescent="0.25">
      <c r="A2268" t="s">
        <v>2991</v>
      </c>
      <c r="B2268" t="s">
        <v>3110</v>
      </c>
      <c r="C2268" t="s">
        <v>3043</v>
      </c>
      <c r="D2268">
        <v>0.88809756999999978</v>
      </c>
    </row>
    <row r="2269" spans="1:4" x14ac:dyDescent="0.25">
      <c r="A2269" t="s">
        <v>2991</v>
      </c>
      <c r="B2269" t="s">
        <v>3111</v>
      </c>
      <c r="C2269" t="s">
        <v>3043</v>
      </c>
      <c r="D2269">
        <v>2.2471686999999996</v>
      </c>
    </row>
    <row r="2270" spans="1:4" x14ac:dyDescent="0.25">
      <c r="A2270" t="s">
        <v>2991</v>
      </c>
      <c r="B2270" t="s">
        <v>3112</v>
      </c>
      <c r="C2270" t="s">
        <v>3043</v>
      </c>
      <c r="D2270">
        <v>9.8706106500000015</v>
      </c>
    </row>
    <row r="2271" spans="1:4" x14ac:dyDescent="0.25">
      <c r="A2271" t="s">
        <v>2991</v>
      </c>
      <c r="B2271" t="s">
        <v>3113</v>
      </c>
      <c r="C2271" t="s">
        <v>3043</v>
      </c>
      <c r="D2271">
        <v>175.30413349000011</v>
      </c>
    </row>
    <row r="2272" spans="1:4" x14ac:dyDescent="0.25">
      <c r="A2272" t="s">
        <v>2991</v>
      </c>
      <c r="B2272" t="s">
        <v>3114</v>
      </c>
      <c r="C2272" t="s">
        <v>3043</v>
      </c>
      <c r="D2272">
        <v>4993.3389404199906</v>
      </c>
    </row>
    <row r="2273" spans="1:4" x14ac:dyDescent="0.25">
      <c r="A2273" t="s">
        <v>2991</v>
      </c>
      <c r="B2273" t="s">
        <v>3115</v>
      </c>
      <c r="C2273" t="s">
        <v>3043</v>
      </c>
      <c r="D2273">
        <v>4968.2746505200093</v>
      </c>
    </row>
    <row r="2274" spans="1:4" x14ac:dyDescent="0.25">
      <c r="A2274" t="s">
        <v>2991</v>
      </c>
      <c r="B2274" t="s">
        <v>3110</v>
      </c>
      <c r="C2274" t="s">
        <v>3044</v>
      </c>
      <c r="D2274">
        <v>1.6246597800000004</v>
      </c>
    </row>
    <row r="2275" spans="1:4" x14ac:dyDescent="0.25">
      <c r="A2275" t="s">
        <v>2991</v>
      </c>
      <c r="B2275" t="s">
        <v>3111</v>
      </c>
      <c r="C2275" t="s">
        <v>3044</v>
      </c>
      <c r="D2275">
        <v>23.225765849999977</v>
      </c>
    </row>
    <row r="2276" spans="1:4" x14ac:dyDescent="0.25">
      <c r="A2276" t="s">
        <v>2991</v>
      </c>
      <c r="B2276" t="s">
        <v>3112</v>
      </c>
      <c r="C2276" t="s">
        <v>3044</v>
      </c>
      <c r="D2276">
        <v>46.72263882</v>
      </c>
    </row>
    <row r="2277" spans="1:4" x14ac:dyDescent="0.25">
      <c r="A2277" t="s">
        <v>2991</v>
      </c>
      <c r="B2277" t="s">
        <v>3113</v>
      </c>
      <c r="C2277" t="s">
        <v>3044</v>
      </c>
      <c r="D2277">
        <v>346.96660507000024</v>
      </c>
    </row>
    <row r="2278" spans="1:4" x14ac:dyDescent="0.25">
      <c r="A2278" t="s">
        <v>2991</v>
      </c>
      <c r="B2278" t="s">
        <v>3114</v>
      </c>
      <c r="C2278" t="s">
        <v>3044</v>
      </c>
      <c r="D2278">
        <v>3494.8675739000091</v>
      </c>
    </row>
    <row r="2279" spans="1:4" x14ac:dyDescent="0.25">
      <c r="A2279" t="s">
        <v>2991</v>
      </c>
      <c r="B2279" t="s">
        <v>3115</v>
      </c>
      <c r="C2279" t="s">
        <v>3044</v>
      </c>
      <c r="D2279">
        <v>29544.500736939815</v>
      </c>
    </row>
    <row r="2280" spans="1:4" x14ac:dyDescent="0.25">
      <c r="A2280" t="s">
        <v>2991</v>
      </c>
      <c r="B2280" t="s">
        <v>3110</v>
      </c>
      <c r="C2280" t="s">
        <v>3045</v>
      </c>
      <c r="D2280">
        <v>1.66416473</v>
      </c>
    </row>
    <row r="2281" spans="1:4" x14ac:dyDescent="0.25">
      <c r="A2281" t="s">
        <v>2991</v>
      </c>
      <c r="B2281" t="s">
        <v>3111</v>
      </c>
      <c r="C2281" t="s">
        <v>3045</v>
      </c>
      <c r="D2281">
        <v>54.737238920000024</v>
      </c>
    </row>
    <row r="2282" spans="1:4" x14ac:dyDescent="0.25">
      <c r="A2282" t="s">
        <v>2991</v>
      </c>
      <c r="B2282" t="s">
        <v>3112</v>
      </c>
      <c r="C2282" t="s">
        <v>3045</v>
      </c>
      <c r="D2282">
        <v>95.652549259999958</v>
      </c>
    </row>
    <row r="2283" spans="1:4" x14ac:dyDescent="0.25">
      <c r="A2283" t="s">
        <v>2991</v>
      </c>
      <c r="B2283" t="s">
        <v>3113</v>
      </c>
      <c r="C2283" t="s">
        <v>3045</v>
      </c>
      <c r="D2283">
        <v>924.01859558000081</v>
      </c>
    </row>
    <row r="2284" spans="1:4" x14ac:dyDescent="0.25">
      <c r="A2284" t="s">
        <v>2991</v>
      </c>
      <c r="B2284" t="s">
        <v>3114</v>
      </c>
      <c r="C2284" t="s">
        <v>3045</v>
      </c>
      <c r="D2284">
        <v>18000.999473560019</v>
      </c>
    </row>
    <row r="2285" spans="1:4" x14ac:dyDescent="0.25">
      <c r="A2285" t="s">
        <v>2991</v>
      </c>
      <c r="B2285" t="s">
        <v>3115</v>
      </c>
      <c r="C2285" t="s">
        <v>3045</v>
      </c>
      <c r="D2285">
        <v>887.58993994000002</v>
      </c>
    </row>
    <row r="2286" spans="1:4" x14ac:dyDescent="0.25">
      <c r="A2286" t="s">
        <v>2991</v>
      </c>
      <c r="B2286" t="s">
        <v>3110</v>
      </c>
      <c r="C2286" t="s">
        <v>3046</v>
      </c>
      <c r="D2286">
        <v>1858.7499808299992</v>
      </c>
    </row>
    <row r="2287" spans="1:4" x14ac:dyDescent="0.25">
      <c r="A2287" t="s">
        <v>2991</v>
      </c>
      <c r="B2287" t="s">
        <v>3111</v>
      </c>
      <c r="C2287" t="s">
        <v>3046</v>
      </c>
      <c r="D2287">
        <v>5199.9754872799977</v>
      </c>
    </row>
    <row r="2288" spans="1:4" x14ac:dyDescent="0.25">
      <c r="A2288" t="s">
        <v>2991</v>
      </c>
      <c r="B2288" t="s">
        <v>3112</v>
      </c>
      <c r="C2288" t="s">
        <v>3046</v>
      </c>
      <c r="D2288">
        <v>8434.8076995100146</v>
      </c>
    </row>
    <row r="2289" spans="1:4" x14ac:dyDescent="0.25">
      <c r="A2289" t="s">
        <v>2991</v>
      </c>
      <c r="B2289" t="s">
        <v>3113</v>
      </c>
      <c r="C2289" t="s">
        <v>3046</v>
      </c>
      <c r="D2289">
        <v>15923.81562078</v>
      </c>
    </row>
    <row r="2290" spans="1:4" x14ac:dyDescent="0.25">
      <c r="A2290" t="s">
        <v>2991</v>
      </c>
      <c r="B2290" t="s">
        <v>3114</v>
      </c>
      <c r="C2290" t="s">
        <v>3046</v>
      </c>
      <c r="D2290">
        <v>45542.997049889942</v>
      </c>
    </row>
    <row r="2291" spans="1:4" x14ac:dyDescent="0.25">
      <c r="A2291" t="s">
        <v>2991</v>
      </c>
      <c r="B2291" t="s">
        <v>3115</v>
      </c>
      <c r="C2291" t="s">
        <v>3046</v>
      </c>
      <c r="D2291">
        <v>26176.975907939974</v>
      </c>
    </row>
    <row r="2292" spans="1:4" x14ac:dyDescent="0.25">
      <c r="A2292" t="s">
        <v>2991</v>
      </c>
      <c r="B2292" t="s">
        <v>3110</v>
      </c>
      <c r="C2292" t="s">
        <v>313</v>
      </c>
      <c r="D2292">
        <v>54.699487449999999</v>
      </c>
    </row>
    <row r="2293" spans="1:4" x14ac:dyDescent="0.25">
      <c r="A2293" t="s">
        <v>2991</v>
      </c>
      <c r="B2293" t="s">
        <v>3111</v>
      </c>
      <c r="C2293" t="s">
        <v>313</v>
      </c>
      <c r="D2293">
        <v>389.67811792999993</v>
      </c>
    </row>
    <row r="2294" spans="1:4" x14ac:dyDescent="0.25">
      <c r="A2294" t="s">
        <v>2991</v>
      </c>
      <c r="B2294" t="s">
        <v>3112</v>
      </c>
      <c r="C2294" t="s">
        <v>313</v>
      </c>
      <c r="D2294">
        <v>510.3179299100002</v>
      </c>
    </row>
    <row r="2295" spans="1:4" x14ac:dyDescent="0.25">
      <c r="A2295" t="s">
        <v>2991</v>
      </c>
      <c r="B2295" t="s">
        <v>3113</v>
      </c>
      <c r="C2295" t="s">
        <v>313</v>
      </c>
      <c r="D2295">
        <v>1572.9661909199992</v>
      </c>
    </row>
    <row r="2296" spans="1:4" x14ac:dyDescent="0.25">
      <c r="A2296" t="s">
        <v>2991</v>
      </c>
      <c r="B2296" t="s">
        <v>3114</v>
      </c>
      <c r="C2296" t="s">
        <v>313</v>
      </c>
      <c r="D2296">
        <v>5403.1050160700015</v>
      </c>
    </row>
    <row r="2297" spans="1:4" x14ac:dyDescent="0.25">
      <c r="A2297" t="s">
        <v>2991</v>
      </c>
      <c r="B2297" t="s">
        <v>3115</v>
      </c>
      <c r="C2297" t="s">
        <v>313</v>
      </c>
      <c r="D2297">
        <v>894.73550117000013</v>
      </c>
    </row>
    <row r="2298" spans="1:4" x14ac:dyDescent="0.25">
      <c r="A2298" t="s">
        <v>2991</v>
      </c>
      <c r="B2298" t="s">
        <v>3110</v>
      </c>
      <c r="C2298" t="s">
        <v>3047</v>
      </c>
      <c r="D2298">
        <v>11.773966730000007</v>
      </c>
    </row>
    <row r="2299" spans="1:4" x14ac:dyDescent="0.25">
      <c r="A2299" t="s">
        <v>2991</v>
      </c>
      <c r="B2299" t="s">
        <v>3111</v>
      </c>
      <c r="C2299" t="s">
        <v>3047</v>
      </c>
      <c r="D2299">
        <v>188.44539741000008</v>
      </c>
    </row>
    <row r="2300" spans="1:4" x14ac:dyDescent="0.25">
      <c r="A2300" t="s">
        <v>2991</v>
      </c>
      <c r="B2300" t="s">
        <v>3112</v>
      </c>
      <c r="C2300" t="s">
        <v>3047</v>
      </c>
      <c r="D2300">
        <v>473.46366024999963</v>
      </c>
    </row>
    <row r="2301" spans="1:4" x14ac:dyDescent="0.25">
      <c r="A2301" t="s">
        <v>2991</v>
      </c>
      <c r="B2301" t="s">
        <v>3113</v>
      </c>
      <c r="C2301" t="s">
        <v>3047</v>
      </c>
      <c r="D2301">
        <v>4369.3169562499852</v>
      </c>
    </row>
    <row r="2302" spans="1:4" x14ac:dyDescent="0.25">
      <c r="A2302" t="s">
        <v>2991</v>
      </c>
      <c r="B2302" t="s">
        <v>3114</v>
      </c>
      <c r="C2302" t="s">
        <v>3047</v>
      </c>
      <c r="D2302">
        <v>53604.578314949897</v>
      </c>
    </row>
    <row r="2303" spans="1:4" x14ac:dyDescent="0.25">
      <c r="A2303" t="s">
        <v>2991</v>
      </c>
      <c r="B2303" t="s">
        <v>3115</v>
      </c>
      <c r="C2303" t="s">
        <v>3047</v>
      </c>
      <c r="D2303">
        <v>463152.24027973035</v>
      </c>
    </row>
    <row r="2304" spans="1:4" x14ac:dyDescent="0.25">
      <c r="A2304" t="s">
        <v>2991</v>
      </c>
      <c r="B2304" t="s">
        <v>3110</v>
      </c>
      <c r="C2304" t="s">
        <v>3048</v>
      </c>
      <c r="D2304">
        <v>1031.7779350699998</v>
      </c>
    </row>
    <row r="2305" spans="1:4" x14ac:dyDescent="0.25">
      <c r="A2305" t="s">
        <v>2991</v>
      </c>
      <c r="B2305" t="s">
        <v>3111</v>
      </c>
      <c r="C2305" t="s">
        <v>3048</v>
      </c>
      <c r="D2305">
        <v>7709.7852768000021</v>
      </c>
    </row>
    <row r="2306" spans="1:4" x14ac:dyDescent="0.25">
      <c r="A2306" t="s">
        <v>2991</v>
      </c>
      <c r="B2306" t="s">
        <v>3112</v>
      </c>
      <c r="C2306" t="s">
        <v>3048</v>
      </c>
      <c r="D2306">
        <v>8817.1288140500128</v>
      </c>
    </row>
    <row r="2307" spans="1:4" x14ac:dyDescent="0.25">
      <c r="A2307" t="s">
        <v>2991</v>
      </c>
      <c r="B2307" t="s">
        <v>3113</v>
      </c>
      <c r="C2307" t="s">
        <v>3048</v>
      </c>
      <c r="D2307">
        <v>12159.835548729992</v>
      </c>
    </row>
    <row r="2308" spans="1:4" x14ac:dyDescent="0.25">
      <c r="A2308" t="s">
        <v>2991</v>
      </c>
      <c r="B2308" t="s">
        <v>3114</v>
      </c>
      <c r="C2308" t="s">
        <v>3048</v>
      </c>
      <c r="D2308">
        <v>15134.697423619993</v>
      </c>
    </row>
    <row r="2309" spans="1:4" x14ac:dyDescent="0.25">
      <c r="A2309" t="s">
        <v>2991</v>
      </c>
      <c r="B2309" t="s">
        <v>3115</v>
      </c>
      <c r="C2309" t="s">
        <v>3048</v>
      </c>
      <c r="D2309">
        <v>95782.985425739753</v>
      </c>
    </row>
    <row r="2310" spans="1:4" x14ac:dyDescent="0.25">
      <c r="A2310" t="s">
        <v>2991</v>
      </c>
      <c r="B2310" t="s">
        <v>3110</v>
      </c>
      <c r="C2310" t="s">
        <v>3049</v>
      </c>
      <c r="D2310">
        <v>3.0510153200000008</v>
      </c>
    </row>
    <row r="2311" spans="1:4" x14ac:dyDescent="0.25">
      <c r="A2311" t="s">
        <v>2991</v>
      </c>
      <c r="B2311" t="s">
        <v>3111</v>
      </c>
      <c r="C2311" t="s">
        <v>3049</v>
      </c>
      <c r="D2311">
        <v>14.693469979999998</v>
      </c>
    </row>
    <row r="2312" spans="1:4" x14ac:dyDescent="0.25">
      <c r="A2312" t="s">
        <v>2991</v>
      </c>
      <c r="B2312" t="s">
        <v>3112</v>
      </c>
      <c r="C2312" t="s">
        <v>3049</v>
      </c>
      <c r="D2312">
        <v>33.173214979999997</v>
      </c>
    </row>
    <row r="2313" spans="1:4" x14ac:dyDescent="0.25">
      <c r="A2313" t="s">
        <v>2991</v>
      </c>
      <c r="B2313" t="s">
        <v>3113</v>
      </c>
      <c r="C2313" t="s">
        <v>3049</v>
      </c>
      <c r="D2313">
        <v>269.75598641999994</v>
      </c>
    </row>
    <row r="2314" spans="1:4" x14ac:dyDescent="0.25">
      <c r="A2314" t="s">
        <v>2991</v>
      </c>
      <c r="B2314" t="s">
        <v>3114</v>
      </c>
      <c r="C2314" t="s">
        <v>3049</v>
      </c>
      <c r="D2314">
        <v>3254.469915850003</v>
      </c>
    </row>
    <row r="2315" spans="1:4" x14ac:dyDescent="0.25">
      <c r="A2315" t="s">
        <v>2991</v>
      </c>
      <c r="B2315" t="s">
        <v>3115</v>
      </c>
      <c r="C2315" t="s">
        <v>3049</v>
      </c>
      <c r="D2315">
        <v>1243.9384349199995</v>
      </c>
    </row>
    <row r="2316" spans="1:4" x14ac:dyDescent="0.25">
      <c r="A2316" t="s">
        <v>2991</v>
      </c>
      <c r="B2316" t="s">
        <v>3110</v>
      </c>
      <c r="C2316" t="s">
        <v>3050</v>
      </c>
      <c r="D2316">
        <v>1.4665752600000002</v>
      </c>
    </row>
    <row r="2317" spans="1:4" x14ac:dyDescent="0.25">
      <c r="A2317" t="s">
        <v>2991</v>
      </c>
      <c r="B2317" t="s">
        <v>3111</v>
      </c>
      <c r="C2317" t="s">
        <v>3050</v>
      </c>
      <c r="D2317">
        <v>21.791914860000002</v>
      </c>
    </row>
    <row r="2318" spans="1:4" x14ac:dyDescent="0.25">
      <c r="A2318" t="s">
        <v>2991</v>
      </c>
      <c r="B2318" t="s">
        <v>3112</v>
      </c>
      <c r="C2318" t="s">
        <v>3050</v>
      </c>
      <c r="D2318">
        <v>20.462661049999994</v>
      </c>
    </row>
    <row r="2319" spans="1:4" x14ac:dyDescent="0.25">
      <c r="A2319" t="s">
        <v>2991</v>
      </c>
      <c r="B2319" t="s">
        <v>3113</v>
      </c>
      <c r="C2319" t="s">
        <v>3050</v>
      </c>
      <c r="D2319">
        <v>121.72396926999997</v>
      </c>
    </row>
    <row r="2320" spans="1:4" x14ac:dyDescent="0.25">
      <c r="A2320" t="s">
        <v>2991</v>
      </c>
      <c r="B2320" t="s">
        <v>3114</v>
      </c>
      <c r="C2320" t="s">
        <v>3050</v>
      </c>
      <c r="D2320">
        <v>787.48409487000004</v>
      </c>
    </row>
    <row r="2321" spans="1:4" x14ac:dyDescent="0.25">
      <c r="A2321" t="s">
        <v>2991</v>
      </c>
      <c r="B2321" t="s">
        <v>3115</v>
      </c>
      <c r="C2321" t="s">
        <v>3050</v>
      </c>
      <c r="D2321">
        <v>1293.1095566199995</v>
      </c>
    </row>
    <row r="2322" spans="1:4" x14ac:dyDescent="0.25">
      <c r="A2322" t="s">
        <v>2992</v>
      </c>
      <c r="B2322" t="s">
        <v>3111</v>
      </c>
      <c r="C2322" t="s">
        <v>1364</v>
      </c>
      <c r="D2322">
        <v>8.3346299999999998E-2</v>
      </c>
    </row>
    <row r="2323" spans="1:4" x14ac:dyDescent="0.25">
      <c r="A2323" t="s">
        <v>2992</v>
      </c>
      <c r="B2323" t="s">
        <v>3112</v>
      </c>
      <c r="C2323" t="s">
        <v>1364</v>
      </c>
      <c r="D2323">
        <v>1.54241052</v>
      </c>
    </row>
    <row r="2324" spans="1:4" x14ac:dyDescent="0.25">
      <c r="A2324" t="s">
        <v>2992</v>
      </c>
      <c r="B2324" t="s">
        <v>3113</v>
      </c>
      <c r="C2324" t="s">
        <v>1364</v>
      </c>
      <c r="D2324">
        <v>1.4365453499999998</v>
      </c>
    </row>
    <row r="2325" spans="1:4" x14ac:dyDescent="0.25">
      <c r="A2325" t="s">
        <v>2992</v>
      </c>
      <c r="B2325" t="s">
        <v>3114</v>
      </c>
      <c r="C2325" t="s">
        <v>1364</v>
      </c>
      <c r="D2325">
        <v>60.25939884999999</v>
      </c>
    </row>
    <row r="2326" spans="1:4" x14ac:dyDescent="0.25">
      <c r="A2326" t="s">
        <v>2992</v>
      </c>
      <c r="B2326" t="s">
        <v>3115</v>
      </c>
      <c r="C2326" t="s">
        <v>1364</v>
      </c>
      <c r="D2326">
        <v>83.200264310000009</v>
      </c>
    </row>
    <row r="2327" spans="1:4" x14ac:dyDescent="0.25">
      <c r="A2327" t="s">
        <v>2992</v>
      </c>
      <c r="B2327" t="s">
        <v>3111</v>
      </c>
      <c r="C2327" t="s">
        <v>3043</v>
      </c>
      <c r="D2327">
        <v>1.20645544</v>
      </c>
    </row>
    <row r="2328" spans="1:4" x14ac:dyDescent="0.25">
      <c r="A2328" t="s">
        <v>2992</v>
      </c>
      <c r="B2328" t="s">
        <v>3113</v>
      </c>
      <c r="C2328" t="s">
        <v>3043</v>
      </c>
      <c r="D2328">
        <v>2.2076350300000001</v>
      </c>
    </row>
    <row r="2329" spans="1:4" x14ac:dyDescent="0.25">
      <c r="A2329" t="s">
        <v>2992</v>
      </c>
      <c r="B2329" t="s">
        <v>3114</v>
      </c>
      <c r="C2329" t="s">
        <v>3043</v>
      </c>
      <c r="D2329">
        <v>87.90447398000002</v>
      </c>
    </row>
    <row r="2330" spans="1:4" x14ac:dyDescent="0.25">
      <c r="A2330" t="s">
        <v>2992</v>
      </c>
      <c r="B2330" t="s">
        <v>3115</v>
      </c>
      <c r="C2330" t="s">
        <v>3043</v>
      </c>
      <c r="D2330">
        <v>786.29026277999958</v>
      </c>
    </row>
    <row r="2331" spans="1:4" x14ac:dyDescent="0.25">
      <c r="A2331" t="s">
        <v>2992</v>
      </c>
      <c r="B2331" t="s">
        <v>3113</v>
      </c>
      <c r="C2331" t="s">
        <v>3044</v>
      </c>
      <c r="D2331">
        <v>0.28043736000000002</v>
      </c>
    </row>
    <row r="2332" spans="1:4" x14ac:dyDescent="0.25">
      <c r="A2332" t="s">
        <v>2992</v>
      </c>
      <c r="B2332" t="s">
        <v>3114</v>
      </c>
      <c r="C2332" t="s">
        <v>3044</v>
      </c>
      <c r="D2332">
        <v>2.1882465500000001</v>
      </c>
    </row>
    <row r="2333" spans="1:4" x14ac:dyDescent="0.25">
      <c r="A2333" t="s">
        <v>2992</v>
      </c>
      <c r="B2333" t="s">
        <v>3113</v>
      </c>
      <c r="C2333" t="s">
        <v>3045</v>
      </c>
      <c r="D2333">
        <v>0.17220440000000001</v>
      </c>
    </row>
    <row r="2334" spans="1:4" x14ac:dyDescent="0.25">
      <c r="A2334" t="s">
        <v>2992</v>
      </c>
      <c r="B2334" t="s">
        <v>3114</v>
      </c>
      <c r="C2334" t="s">
        <v>3045</v>
      </c>
      <c r="D2334">
        <v>62.860830939999992</v>
      </c>
    </row>
    <row r="2335" spans="1:4" x14ac:dyDescent="0.25">
      <c r="A2335" t="s">
        <v>2992</v>
      </c>
      <c r="B2335" t="s">
        <v>3110</v>
      </c>
      <c r="C2335" t="s">
        <v>3046</v>
      </c>
      <c r="D2335">
        <v>4.1844260000000001E-2</v>
      </c>
    </row>
    <row r="2336" spans="1:4" x14ac:dyDescent="0.25">
      <c r="A2336" t="s">
        <v>2992</v>
      </c>
      <c r="B2336" t="s">
        <v>3111</v>
      </c>
      <c r="C2336" t="s">
        <v>3046</v>
      </c>
      <c r="D2336">
        <v>0.85394201000000014</v>
      </c>
    </row>
    <row r="2337" spans="1:4" x14ac:dyDescent="0.25">
      <c r="A2337" t="s">
        <v>2992</v>
      </c>
      <c r="B2337" t="s">
        <v>3112</v>
      </c>
      <c r="C2337" t="s">
        <v>3046</v>
      </c>
      <c r="D2337">
        <v>1.0386274900000001</v>
      </c>
    </row>
    <row r="2338" spans="1:4" x14ac:dyDescent="0.25">
      <c r="A2338" t="s">
        <v>2992</v>
      </c>
      <c r="B2338" t="s">
        <v>3113</v>
      </c>
      <c r="C2338" t="s">
        <v>3046</v>
      </c>
      <c r="D2338">
        <v>19.886707119999993</v>
      </c>
    </row>
    <row r="2339" spans="1:4" x14ac:dyDescent="0.25">
      <c r="A2339" t="s">
        <v>2992</v>
      </c>
      <c r="B2339" t="s">
        <v>3114</v>
      </c>
      <c r="C2339" t="s">
        <v>3046</v>
      </c>
      <c r="D2339">
        <v>338.83968324000006</v>
      </c>
    </row>
    <row r="2340" spans="1:4" x14ac:dyDescent="0.25">
      <c r="A2340" t="s">
        <v>2992</v>
      </c>
      <c r="B2340" t="s">
        <v>3115</v>
      </c>
      <c r="C2340" t="s">
        <v>3046</v>
      </c>
      <c r="D2340">
        <v>265.13154971999995</v>
      </c>
    </row>
    <row r="2341" spans="1:4" x14ac:dyDescent="0.25">
      <c r="A2341" t="s">
        <v>2992</v>
      </c>
      <c r="B2341" t="s">
        <v>3114</v>
      </c>
      <c r="C2341" t="s">
        <v>313</v>
      </c>
      <c r="D2341">
        <v>1.5104886400000002</v>
      </c>
    </row>
    <row r="2342" spans="1:4" x14ac:dyDescent="0.25">
      <c r="A2342" t="s">
        <v>2992</v>
      </c>
      <c r="B2342" t="s">
        <v>3111</v>
      </c>
      <c r="C2342" t="s">
        <v>3047</v>
      </c>
      <c r="D2342">
        <v>9.0880359999999993E-2</v>
      </c>
    </row>
    <row r="2343" spans="1:4" x14ac:dyDescent="0.25">
      <c r="A2343" t="s">
        <v>2992</v>
      </c>
      <c r="B2343" t="s">
        <v>3112</v>
      </c>
      <c r="C2343" t="s">
        <v>3047</v>
      </c>
      <c r="D2343">
        <v>0.27868521000000002</v>
      </c>
    </row>
    <row r="2344" spans="1:4" x14ac:dyDescent="0.25">
      <c r="A2344" t="s">
        <v>2992</v>
      </c>
      <c r="B2344" t="s">
        <v>3113</v>
      </c>
      <c r="C2344" t="s">
        <v>3047</v>
      </c>
      <c r="D2344">
        <v>4.7713391299999994</v>
      </c>
    </row>
    <row r="2345" spans="1:4" x14ac:dyDescent="0.25">
      <c r="A2345" t="s">
        <v>2992</v>
      </c>
      <c r="B2345" t="s">
        <v>3114</v>
      </c>
      <c r="C2345" t="s">
        <v>3047</v>
      </c>
      <c r="D2345">
        <v>71.962066030000031</v>
      </c>
    </row>
    <row r="2346" spans="1:4" x14ac:dyDescent="0.25">
      <c r="A2346" t="s">
        <v>2992</v>
      </c>
      <c r="B2346" t="s">
        <v>3115</v>
      </c>
      <c r="C2346" t="s">
        <v>3047</v>
      </c>
      <c r="D2346">
        <v>38.517105859999994</v>
      </c>
    </row>
    <row r="2347" spans="1:4" x14ac:dyDescent="0.25">
      <c r="A2347" t="s">
        <v>2992</v>
      </c>
      <c r="B2347" t="s">
        <v>3112</v>
      </c>
      <c r="C2347" t="s">
        <v>3048</v>
      </c>
      <c r="D2347">
        <v>2.4607924500000005</v>
      </c>
    </row>
    <row r="2348" spans="1:4" x14ac:dyDescent="0.25">
      <c r="A2348" t="s">
        <v>2992</v>
      </c>
      <c r="B2348" t="s">
        <v>3113</v>
      </c>
      <c r="C2348" t="s">
        <v>3048</v>
      </c>
      <c r="D2348">
        <v>1.4015569100000003</v>
      </c>
    </row>
    <row r="2349" spans="1:4" x14ac:dyDescent="0.25">
      <c r="A2349" t="s">
        <v>2992</v>
      </c>
      <c r="B2349" t="s">
        <v>3114</v>
      </c>
      <c r="C2349" t="s">
        <v>3048</v>
      </c>
      <c r="D2349">
        <v>50.907137599999992</v>
      </c>
    </row>
    <row r="2350" spans="1:4" x14ac:dyDescent="0.25">
      <c r="A2350" t="s">
        <v>2992</v>
      </c>
      <c r="B2350" t="s">
        <v>3115</v>
      </c>
      <c r="C2350" t="s">
        <v>3048</v>
      </c>
      <c r="D2350">
        <v>464.38898048000016</v>
      </c>
    </row>
    <row r="2351" spans="1:4" x14ac:dyDescent="0.25">
      <c r="A2351" t="s">
        <v>2992</v>
      </c>
      <c r="B2351" t="s">
        <v>3111</v>
      </c>
      <c r="C2351" t="s">
        <v>3049</v>
      </c>
      <c r="D2351">
        <v>0.19136867999999999</v>
      </c>
    </row>
    <row r="2352" spans="1:4" x14ac:dyDescent="0.25">
      <c r="A2352" t="s">
        <v>2992</v>
      </c>
      <c r="B2352" t="s">
        <v>3112</v>
      </c>
      <c r="C2352" t="s">
        <v>3049</v>
      </c>
      <c r="D2352">
        <v>1.1555675300000001</v>
      </c>
    </row>
    <row r="2353" spans="1:4" x14ac:dyDescent="0.25">
      <c r="A2353" t="s">
        <v>2992</v>
      </c>
      <c r="B2353" t="s">
        <v>3113</v>
      </c>
      <c r="C2353" t="s">
        <v>3049</v>
      </c>
      <c r="D2353">
        <v>7.5593199000000002</v>
      </c>
    </row>
    <row r="2354" spans="1:4" x14ac:dyDescent="0.25">
      <c r="A2354" t="s">
        <v>2992</v>
      </c>
      <c r="B2354" t="s">
        <v>3114</v>
      </c>
      <c r="C2354" t="s">
        <v>3049</v>
      </c>
      <c r="D2354">
        <v>31.395009460000001</v>
      </c>
    </row>
    <row r="2355" spans="1:4" x14ac:dyDescent="0.25">
      <c r="A2355" t="s">
        <v>2992</v>
      </c>
      <c r="B2355" t="s">
        <v>3115</v>
      </c>
      <c r="C2355" t="s">
        <v>3049</v>
      </c>
      <c r="D2355">
        <v>512.83042751000016</v>
      </c>
    </row>
    <row r="2356" spans="1:4" x14ac:dyDescent="0.25">
      <c r="A2356" t="s">
        <v>2992</v>
      </c>
      <c r="B2356" t="s">
        <v>3111</v>
      </c>
      <c r="C2356" t="s">
        <v>3050</v>
      </c>
      <c r="D2356">
        <v>0.77069050000000006</v>
      </c>
    </row>
    <row r="2357" spans="1:4" x14ac:dyDescent="0.25">
      <c r="A2357" t="s">
        <v>2992</v>
      </c>
      <c r="B2357" t="s">
        <v>3112</v>
      </c>
      <c r="C2357" t="s">
        <v>3050</v>
      </c>
      <c r="D2357">
        <v>9.8078079999999998E-2</v>
      </c>
    </row>
    <row r="2358" spans="1:4" x14ac:dyDescent="0.25">
      <c r="A2358" t="s">
        <v>2992</v>
      </c>
      <c r="B2358" t="s">
        <v>3113</v>
      </c>
      <c r="C2358" t="s">
        <v>3050</v>
      </c>
      <c r="D2358">
        <v>0.40390303</v>
      </c>
    </row>
    <row r="2359" spans="1:4" x14ac:dyDescent="0.25">
      <c r="A2359" t="s">
        <v>2992</v>
      </c>
      <c r="B2359" t="s">
        <v>3114</v>
      </c>
      <c r="C2359" t="s">
        <v>3050</v>
      </c>
      <c r="D2359">
        <v>5.7277310200000011</v>
      </c>
    </row>
    <row r="2360" spans="1:4" x14ac:dyDescent="0.25">
      <c r="A2360" t="s">
        <v>2992</v>
      </c>
      <c r="B2360" t="s">
        <v>3115</v>
      </c>
      <c r="C2360" t="s">
        <v>3050</v>
      </c>
      <c r="D2360">
        <v>22.671960899999998</v>
      </c>
    </row>
    <row r="2361" spans="1:4" x14ac:dyDescent="0.25">
      <c r="A2361" t="s">
        <v>2993</v>
      </c>
      <c r="B2361" t="s">
        <v>3110</v>
      </c>
      <c r="C2361" t="s">
        <v>1364</v>
      </c>
      <c r="D2361">
        <v>1.6370920000000001E-2</v>
      </c>
    </row>
    <row r="2362" spans="1:4" x14ac:dyDescent="0.25">
      <c r="A2362" t="s">
        <v>2993</v>
      </c>
      <c r="B2362" t="s">
        <v>3111</v>
      </c>
      <c r="C2362" t="s">
        <v>1364</v>
      </c>
      <c r="D2362">
        <v>0.72957435999999998</v>
      </c>
    </row>
    <row r="2363" spans="1:4" x14ac:dyDescent="0.25">
      <c r="A2363" t="s">
        <v>2993</v>
      </c>
      <c r="B2363" t="s">
        <v>3112</v>
      </c>
      <c r="C2363" t="s">
        <v>1364</v>
      </c>
      <c r="D2363">
        <v>0.41576482999999997</v>
      </c>
    </row>
    <row r="2364" spans="1:4" x14ac:dyDescent="0.25">
      <c r="A2364" t="s">
        <v>2993</v>
      </c>
      <c r="B2364" t="s">
        <v>3113</v>
      </c>
      <c r="C2364" t="s">
        <v>1364</v>
      </c>
      <c r="D2364">
        <v>0.18348440999999999</v>
      </c>
    </row>
    <row r="2365" spans="1:4" x14ac:dyDescent="0.25">
      <c r="A2365" t="s">
        <v>2993</v>
      </c>
      <c r="B2365" t="s">
        <v>3112</v>
      </c>
      <c r="C2365" t="s">
        <v>3043</v>
      </c>
      <c r="D2365">
        <v>9.9751125199999979</v>
      </c>
    </row>
    <row r="2366" spans="1:4" x14ac:dyDescent="0.25">
      <c r="A2366" t="s">
        <v>2993</v>
      </c>
      <c r="B2366" t="s">
        <v>3113</v>
      </c>
      <c r="C2366" t="s">
        <v>3043</v>
      </c>
      <c r="D2366">
        <v>6.3496934999999999</v>
      </c>
    </row>
    <row r="2367" spans="1:4" x14ac:dyDescent="0.25">
      <c r="A2367" t="s">
        <v>2993</v>
      </c>
      <c r="B2367" t="s">
        <v>3114</v>
      </c>
      <c r="C2367" t="s">
        <v>3043</v>
      </c>
      <c r="D2367">
        <v>297.39285373000001</v>
      </c>
    </row>
    <row r="2368" spans="1:4" x14ac:dyDescent="0.25">
      <c r="A2368" t="s">
        <v>2993</v>
      </c>
      <c r="B2368" t="s">
        <v>3115</v>
      </c>
      <c r="C2368" t="s">
        <v>3043</v>
      </c>
      <c r="D2368">
        <v>1229.2388199999996</v>
      </c>
    </row>
    <row r="2369" spans="1:4" x14ac:dyDescent="0.25">
      <c r="A2369" t="s">
        <v>2993</v>
      </c>
      <c r="B2369" t="s">
        <v>3110</v>
      </c>
      <c r="C2369" t="s">
        <v>3044</v>
      </c>
      <c r="D2369">
        <v>4.7463100000000001E-3</v>
      </c>
    </row>
    <row r="2370" spans="1:4" x14ac:dyDescent="0.25">
      <c r="A2370" t="s">
        <v>2993</v>
      </c>
      <c r="B2370" t="s">
        <v>3111</v>
      </c>
      <c r="C2370" t="s">
        <v>3044</v>
      </c>
      <c r="D2370">
        <v>0.31866018000000007</v>
      </c>
    </row>
    <row r="2371" spans="1:4" x14ac:dyDescent="0.25">
      <c r="A2371" t="s">
        <v>2993</v>
      </c>
      <c r="B2371" t="s">
        <v>3112</v>
      </c>
      <c r="C2371" t="s">
        <v>3044</v>
      </c>
      <c r="D2371">
        <v>0.32826422</v>
      </c>
    </row>
    <row r="2372" spans="1:4" x14ac:dyDescent="0.25">
      <c r="A2372" t="s">
        <v>2993</v>
      </c>
      <c r="B2372" t="s">
        <v>3113</v>
      </c>
      <c r="C2372" t="s">
        <v>3044</v>
      </c>
      <c r="D2372">
        <v>46.380719180000021</v>
      </c>
    </row>
    <row r="2373" spans="1:4" x14ac:dyDescent="0.25">
      <c r="A2373" t="s">
        <v>2993</v>
      </c>
      <c r="B2373" t="s">
        <v>3114</v>
      </c>
      <c r="C2373" t="s">
        <v>3044</v>
      </c>
      <c r="D2373">
        <v>0.79890052</v>
      </c>
    </row>
    <row r="2374" spans="1:4" x14ac:dyDescent="0.25">
      <c r="A2374" t="s">
        <v>2993</v>
      </c>
      <c r="B2374" t="s">
        <v>3110</v>
      </c>
      <c r="C2374" t="s">
        <v>3045</v>
      </c>
      <c r="D2374">
        <v>3.23786E-3</v>
      </c>
    </row>
    <row r="2375" spans="1:4" x14ac:dyDescent="0.25">
      <c r="A2375" t="s">
        <v>2993</v>
      </c>
      <c r="B2375" t="s">
        <v>3111</v>
      </c>
      <c r="C2375" t="s">
        <v>3045</v>
      </c>
      <c r="D2375">
        <v>8.1477990000000014E-2</v>
      </c>
    </row>
    <row r="2376" spans="1:4" x14ac:dyDescent="0.25">
      <c r="A2376" t="s">
        <v>2993</v>
      </c>
      <c r="B2376" t="s">
        <v>3113</v>
      </c>
      <c r="C2376" t="s">
        <v>3045</v>
      </c>
      <c r="D2376">
        <v>13.66060231</v>
      </c>
    </row>
    <row r="2377" spans="1:4" x14ac:dyDescent="0.25">
      <c r="A2377" t="s">
        <v>2993</v>
      </c>
      <c r="B2377" t="s">
        <v>3110</v>
      </c>
      <c r="C2377" t="s">
        <v>3046</v>
      </c>
      <c r="D2377">
        <v>2.7905950000000002E-2</v>
      </c>
    </row>
    <row r="2378" spans="1:4" x14ac:dyDescent="0.25">
      <c r="A2378" t="s">
        <v>2993</v>
      </c>
      <c r="B2378" t="s">
        <v>3111</v>
      </c>
      <c r="C2378" t="s">
        <v>3046</v>
      </c>
      <c r="D2378">
        <v>0.19218832</v>
      </c>
    </row>
    <row r="2379" spans="1:4" x14ac:dyDescent="0.25">
      <c r="A2379" t="s">
        <v>2993</v>
      </c>
      <c r="B2379" t="s">
        <v>3112</v>
      </c>
      <c r="C2379" t="s">
        <v>3046</v>
      </c>
      <c r="D2379">
        <v>0.59475540000000005</v>
      </c>
    </row>
    <row r="2380" spans="1:4" x14ac:dyDescent="0.25">
      <c r="A2380" t="s">
        <v>2993</v>
      </c>
      <c r="B2380" t="s">
        <v>3113</v>
      </c>
      <c r="C2380" t="s">
        <v>3046</v>
      </c>
      <c r="D2380">
        <v>1.14839742</v>
      </c>
    </row>
    <row r="2381" spans="1:4" x14ac:dyDescent="0.25">
      <c r="A2381" t="s">
        <v>2993</v>
      </c>
      <c r="B2381" t="s">
        <v>3114</v>
      </c>
      <c r="C2381" t="s">
        <v>3046</v>
      </c>
      <c r="D2381">
        <v>35.799019360000003</v>
      </c>
    </row>
    <row r="2382" spans="1:4" x14ac:dyDescent="0.25">
      <c r="A2382" t="s">
        <v>2993</v>
      </c>
      <c r="B2382" t="s">
        <v>3115</v>
      </c>
      <c r="C2382" t="s">
        <v>3046</v>
      </c>
      <c r="D2382">
        <v>199.24651503000004</v>
      </c>
    </row>
    <row r="2383" spans="1:4" x14ac:dyDescent="0.25">
      <c r="A2383" t="s">
        <v>2993</v>
      </c>
      <c r="B2383" t="s">
        <v>3110</v>
      </c>
      <c r="C2383" t="s">
        <v>3047</v>
      </c>
      <c r="D2383">
        <v>1.1864726999999999</v>
      </c>
    </row>
    <row r="2384" spans="1:4" x14ac:dyDescent="0.25">
      <c r="A2384" t="s">
        <v>2993</v>
      </c>
      <c r="B2384" t="s">
        <v>3111</v>
      </c>
      <c r="C2384" t="s">
        <v>3047</v>
      </c>
      <c r="D2384">
        <v>35.009923920000013</v>
      </c>
    </row>
    <row r="2385" spans="1:4" x14ac:dyDescent="0.25">
      <c r="A2385" t="s">
        <v>2993</v>
      </c>
      <c r="B2385" t="s">
        <v>3112</v>
      </c>
      <c r="C2385" t="s">
        <v>3047</v>
      </c>
      <c r="D2385">
        <v>33.108242160000003</v>
      </c>
    </row>
    <row r="2386" spans="1:4" x14ac:dyDescent="0.25">
      <c r="A2386" t="s">
        <v>2993</v>
      </c>
      <c r="B2386" t="s">
        <v>3113</v>
      </c>
      <c r="C2386" t="s">
        <v>3047</v>
      </c>
      <c r="D2386">
        <v>1354.0605691899934</v>
      </c>
    </row>
    <row r="2387" spans="1:4" x14ac:dyDescent="0.25">
      <c r="A2387" t="s">
        <v>2993</v>
      </c>
      <c r="B2387" t="s">
        <v>3114</v>
      </c>
      <c r="C2387" t="s">
        <v>3047</v>
      </c>
      <c r="D2387">
        <v>6.4863380900000003</v>
      </c>
    </row>
    <row r="2388" spans="1:4" x14ac:dyDescent="0.25">
      <c r="A2388" t="s">
        <v>2993</v>
      </c>
      <c r="B2388" t="s">
        <v>3115</v>
      </c>
      <c r="C2388" t="s">
        <v>3047</v>
      </c>
      <c r="D2388">
        <v>10.285014309999999</v>
      </c>
    </row>
    <row r="2389" spans="1:4" x14ac:dyDescent="0.25">
      <c r="A2389" t="s">
        <v>2993</v>
      </c>
      <c r="B2389" t="s">
        <v>3110</v>
      </c>
      <c r="C2389" t="s">
        <v>3048</v>
      </c>
      <c r="D2389">
        <v>0.27608289000000003</v>
      </c>
    </row>
    <row r="2390" spans="1:4" x14ac:dyDescent="0.25">
      <c r="A2390" t="s">
        <v>2993</v>
      </c>
      <c r="B2390" t="s">
        <v>3111</v>
      </c>
      <c r="C2390" t="s">
        <v>3048</v>
      </c>
      <c r="D2390">
        <v>1.38188785</v>
      </c>
    </row>
    <row r="2391" spans="1:4" x14ac:dyDescent="0.25">
      <c r="A2391" t="s">
        <v>2993</v>
      </c>
      <c r="B2391" t="s">
        <v>3112</v>
      </c>
      <c r="C2391" t="s">
        <v>3048</v>
      </c>
      <c r="D2391">
        <v>5.7336310000000001E-2</v>
      </c>
    </row>
    <row r="2392" spans="1:4" x14ac:dyDescent="0.25">
      <c r="A2392" t="s">
        <v>2993</v>
      </c>
      <c r="B2392" t="s">
        <v>3113</v>
      </c>
      <c r="C2392" t="s">
        <v>3048</v>
      </c>
      <c r="D2392">
        <v>5.6477493099999991</v>
      </c>
    </row>
    <row r="2393" spans="1:4" x14ac:dyDescent="0.25">
      <c r="A2393" t="s">
        <v>2993</v>
      </c>
      <c r="B2393" t="s">
        <v>3114</v>
      </c>
      <c r="C2393" t="s">
        <v>3048</v>
      </c>
      <c r="D2393">
        <v>13.192621479999998</v>
      </c>
    </row>
    <row r="2394" spans="1:4" x14ac:dyDescent="0.25">
      <c r="A2394" t="s">
        <v>2993</v>
      </c>
      <c r="B2394" t="s">
        <v>3115</v>
      </c>
      <c r="C2394" t="s">
        <v>3048</v>
      </c>
      <c r="D2394">
        <v>51.13018349</v>
      </c>
    </row>
    <row r="2395" spans="1:4" x14ac:dyDescent="0.25">
      <c r="A2395" t="s">
        <v>2993</v>
      </c>
      <c r="B2395" t="s">
        <v>3111</v>
      </c>
      <c r="C2395" t="s">
        <v>3049</v>
      </c>
      <c r="D2395">
        <v>10.621016559999999</v>
      </c>
    </row>
    <row r="2396" spans="1:4" x14ac:dyDescent="0.25">
      <c r="A2396" t="s">
        <v>2993</v>
      </c>
      <c r="B2396" t="s">
        <v>3112</v>
      </c>
      <c r="C2396" t="s">
        <v>3049</v>
      </c>
      <c r="D2396">
        <v>16.751365610000001</v>
      </c>
    </row>
    <row r="2397" spans="1:4" x14ac:dyDescent="0.25">
      <c r="A2397" t="s">
        <v>2993</v>
      </c>
      <c r="B2397" t="s">
        <v>3113</v>
      </c>
      <c r="C2397" t="s">
        <v>3049</v>
      </c>
      <c r="D2397">
        <v>167.16813657000012</v>
      </c>
    </row>
    <row r="2398" spans="1:4" x14ac:dyDescent="0.25">
      <c r="A2398" t="s">
        <v>2993</v>
      </c>
      <c r="B2398" t="s">
        <v>3114</v>
      </c>
      <c r="C2398" t="s">
        <v>3049</v>
      </c>
      <c r="D2398">
        <v>897.85457306000001</v>
      </c>
    </row>
    <row r="2399" spans="1:4" x14ac:dyDescent="0.25">
      <c r="A2399" t="s">
        <v>2993</v>
      </c>
      <c r="B2399" t="s">
        <v>3115</v>
      </c>
      <c r="C2399" t="s">
        <v>3049</v>
      </c>
      <c r="D2399">
        <v>1147.8730084299998</v>
      </c>
    </row>
    <row r="2400" spans="1:4" x14ac:dyDescent="0.25">
      <c r="A2400" t="s">
        <v>2993</v>
      </c>
      <c r="B2400" t="s">
        <v>3110</v>
      </c>
      <c r="C2400" t="s">
        <v>3050</v>
      </c>
      <c r="D2400">
        <v>6.6821178999999971</v>
      </c>
    </row>
    <row r="2401" spans="1:4" x14ac:dyDescent="0.25">
      <c r="A2401" t="s">
        <v>2993</v>
      </c>
      <c r="B2401" t="s">
        <v>3111</v>
      </c>
      <c r="C2401" t="s">
        <v>3050</v>
      </c>
      <c r="D2401">
        <v>257.44147778000001</v>
      </c>
    </row>
    <row r="2402" spans="1:4" x14ac:dyDescent="0.25">
      <c r="A2402" t="s">
        <v>2993</v>
      </c>
      <c r="B2402" t="s">
        <v>3112</v>
      </c>
      <c r="C2402" t="s">
        <v>3050</v>
      </c>
      <c r="D2402">
        <v>479.08429839999974</v>
      </c>
    </row>
    <row r="2403" spans="1:4" x14ac:dyDescent="0.25">
      <c r="A2403" t="s">
        <v>2993</v>
      </c>
      <c r="B2403" t="s">
        <v>3113</v>
      </c>
      <c r="C2403" t="s">
        <v>3050</v>
      </c>
      <c r="D2403">
        <v>3674.5678629600029</v>
      </c>
    </row>
    <row r="2404" spans="1:4" x14ac:dyDescent="0.25">
      <c r="A2404" t="s">
        <v>2993</v>
      </c>
      <c r="B2404" t="s">
        <v>3114</v>
      </c>
      <c r="C2404" t="s">
        <v>3050</v>
      </c>
      <c r="D2404">
        <v>20908.597179180018</v>
      </c>
    </row>
    <row r="2405" spans="1:4" x14ac:dyDescent="0.25">
      <c r="A2405" t="s">
        <v>2993</v>
      </c>
      <c r="B2405" t="s">
        <v>3115</v>
      </c>
      <c r="C2405" t="s">
        <v>3050</v>
      </c>
      <c r="D2405">
        <v>38178.481195490167</v>
      </c>
    </row>
    <row r="2406" spans="1:4" x14ac:dyDescent="0.25">
      <c r="A2406" t="s">
        <v>2988</v>
      </c>
      <c r="B2406" t="s">
        <v>3116</v>
      </c>
      <c r="C2406" t="s">
        <v>1364</v>
      </c>
    </row>
    <row r="2407" spans="1:4" x14ac:dyDescent="0.25">
      <c r="A2407" t="s">
        <v>2988</v>
      </c>
      <c r="B2407" t="s">
        <v>3117</v>
      </c>
      <c r="C2407" t="s">
        <v>1364</v>
      </c>
    </row>
    <row r="2408" spans="1:4" x14ac:dyDescent="0.25">
      <c r="A2408" t="s">
        <v>2988</v>
      </c>
      <c r="B2408" t="s">
        <v>3118</v>
      </c>
      <c r="C2408" t="s">
        <v>1364</v>
      </c>
    </row>
    <row r="2409" spans="1:4" x14ac:dyDescent="0.25">
      <c r="A2409" t="s">
        <v>2988</v>
      </c>
      <c r="B2409" t="s">
        <v>3119</v>
      </c>
      <c r="C2409" t="s">
        <v>1364</v>
      </c>
    </row>
    <row r="2410" spans="1:4" x14ac:dyDescent="0.25">
      <c r="A2410" t="s">
        <v>2988</v>
      </c>
      <c r="B2410" t="s">
        <v>3120</v>
      </c>
      <c r="C2410" t="s">
        <v>1364</v>
      </c>
    </row>
    <row r="2411" spans="1:4" x14ac:dyDescent="0.25">
      <c r="A2411" t="s">
        <v>2988</v>
      </c>
      <c r="B2411" t="s">
        <v>3121</v>
      </c>
      <c r="C2411" t="s">
        <v>1364</v>
      </c>
    </row>
    <row r="2412" spans="1:4" x14ac:dyDescent="0.25">
      <c r="A2412" t="s">
        <v>2988</v>
      </c>
      <c r="B2412" t="s">
        <v>3116</v>
      </c>
      <c r="C2412" t="s">
        <v>3043</v>
      </c>
    </row>
    <row r="2413" spans="1:4" x14ac:dyDescent="0.25">
      <c r="A2413" t="s">
        <v>2988</v>
      </c>
      <c r="B2413" t="s">
        <v>3117</v>
      </c>
      <c r="C2413" t="s">
        <v>3043</v>
      </c>
    </row>
    <row r="2414" spans="1:4" x14ac:dyDescent="0.25">
      <c r="A2414" t="s">
        <v>2988</v>
      </c>
      <c r="B2414" t="s">
        <v>3118</v>
      </c>
      <c r="C2414" t="s">
        <v>3043</v>
      </c>
    </row>
    <row r="2415" spans="1:4" x14ac:dyDescent="0.25">
      <c r="A2415" t="s">
        <v>2988</v>
      </c>
      <c r="B2415" t="s">
        <v>3119</v>
      </c>
      <c r="C2415" t="s">
        <v>3043</v>
      </c>
    </row>
    <row r="2416" spans="1:4" x14ac:dyDescent="0.25">
      <c r="A2416" t="s">
        <v>2988</v>
      </c>
      <c r="B2416" t="s">
        <v>3120</v>
      </c>
      <c r="C2416" t="s">
        <v>3043</v>
      </c>
    </row>
    <row r="2417" spans="1:4" x14ac:dyDescent="0.25">
      <c r="A2417" t="s">
        <v>2988</v>
      </c>
      <c r="B2417" t="s">
        <v>3121</v>
      </c>
      <c r="C2417" t="s">
        <v>3043</v>
      </c>
    </row>
    <row r="2418" spans="1:4" x14ac:dyDescent="0.25">
      <c r="A2418" t="s">
        <v>2988</v>
      </c>
      <c r="B2418" t="s">
        <v>3116</v>
      </c>
      <c r="C2418" t="s">
        <v>3044</v>
      </c>
    </row>
    <row r="2419" spans="1:4" x14ac:dyDescent="0.25">
      <c r="A2419" t="s">
        <v>2988</v>
      </c>
      <c r="B2419" t="s">
        <v>3117</v>
      </c>
      <c r="C2419" t="s">
        <v>3044</v>
      </c>
    </row>
    <row r="2420" spans="1:4" x14ac:dyDescent="0.25">
      <c r="A2420" t="s">
        <v>2988</v>
      </c>
      <c r="B2420" t="s">
        <v>3118</v>
      </c>
      <c r="C2420" t="s">
        <v>3044</v>
      </c>
    </row>
    <row r="2421" spans="1:4" x14ac:dyDescent="0.25">
      <c r="A2421" t="s">
        <v>2988</v>
      </c>
      <c r="B2421" t="s">
        <v>3119</v>
      </c>
      <c r="C2421" t="s">
        <v>3044</v>
      </c>
    </row>
    <row r="2422" spans="1:4" x14ac:dyDescent="0.25">
      <c r="A2422" t="s">
        <v>2988</v>
      </c>
      <c r="B2422" t="s">
        <v>3120</v>
      </c>
      <c r="C2422" t="s">
        <v>3044</v>
      </c>
    </row>
    <row r="2423" spans="1:4" x14ac:dyDescent="0.25">
      <c r="A2423" t="s">
        <v>2988</v>
      </c>
      <c r="B2423" t="s">
        <v>3121</v>
      </c>
      <c r="C2423" t="s">
        <v>3044</v>
      </c>
    </row>
    <row r="2424" spans="1:4" x14ac:dyDescent="0.25">
      <c r="A2424" t="s">
        <v>2988</v>
      </c>
      <c r="B2424" t="s">
        <v>3116</v>
      </c>
      <c r="C2424" t="s">
        <v>3045</v>
      </c>
    </row>
    <row r="2425" spans="1:4" x14ac:dyDescent="0.25">
      <c r="A2425" t="s">
        <v>2988</v>
      </c>
      <c r="B2425" t="s">
        <v>3117</v>
      </c>
      <c r="C2425" t="s">
        <v>3045</v>
      </c>
    </row>
    <row r="2426" spans="1:4" x14ac:dyDescent="0.25">
      <c r="A2426" t="s">
        <v>2988</v>
      </c>
      <c r="B2426" t="s">
        <v>3118</v>
      </c>
      <c r="C2426" t="s">
        <v>3045</v>
      </c>
    </row>
    <row r="2427" spans="1:4" x14ac:dyDescent="0.25">
      <c r="A2427" t="s">
        <v>2988</v>
      </c>
      <c r="B2427" t="s">
        <v>3119</v>
      </c>
      <c r="C2427" t="s">
        <v>3045</v>
      </c>
    </row>
    <row r="2428" spans="1:4" x14ac:dyDescent="0.25">
      <c r="A2428" t="s">
        <v>2988</v>
      </c>
      <c r="B2428" t="s">
        <v>3120</v>
      </c>
      <c r="C2428" t="s">
        <v>3045</v>
      </c>
    </row>
    <row r="2429" spans="1:4" x14ac:dyDescent="0.25">
      <c r="A2429" t="s">
        <v>2988</v>
      </c>
      <c r="B2429" t="s">
        <v>3121</v>
      </c>
      <c r="C2429" t="s">
        <v>3045</v>
      </c>
    </row>
    <row r="2430" spans="1:4" x14ac:dyDescent="0.25">
      <c r="A2430" t="s">
        <v>2988</v>
      </c>
      <c r="B2430" t="s">
        <v>3116</v>
      </c>
      <c r="C2430" t="s">
        <v>3046</v>
      </c>
      <c r="D2430">
        <v>5.7575658748872593E-4</v>
      </c>
    </row>
    <row r="2431" spans="1:4" x14ac:dyDescent="0.25">
      <c r="A2431" t="s">
        <v>2988</v>
      </c>
      <c r="B2431" t="s">
        <v>3117</v>
      </c>
      <c r="C2431" t="s">
        <v>3046</v>
      </c>
      <c r="D2431">
        <v>0</v>
      </c>
    </row>
    <row r="2432" spans="1:4" x14ac:dyDescent="0.25">
      <c r="A2432" t="s">
        <v>2988</v>
      </c>
      <c r="B2432" t="s">
        <v>3118</v>
      </c>
      <c r="C2432" t="s">
        <v>3046</v>
      </c>
      <c r="D2432">
        <v>0</v>
      </c>
    </row>
    <row r="2433" spans="1:4" x14ac:dyDescent="0.25">
      <c r="A2433" t="s">
        <v>2988</v>
      </c>
      <c r="B2433" t="s">
        <v>3119</v>
      </c>
      <c r="C2433" t="s">
        <v>3046</v>
      </c>
      <c r="D2433">
        <v>0</v>
      </c>
    </row>
    <row r="2434" spans="1:4" x14ac:dyDescent="0.25">
      <c r="A2434" t="s">
        <v>2988</v>
      </c>
      <c r="B2434" t="s">
        <v>3120</v>
      </c>
      <c r="C2434" t="s">
        <v>3046</v>
      </c>
      <c r="D2434">
        <v>0</v>
      </c>
    </row>
    <row r="2435" spans="1:4" x14ac:dyDescent="0.25">
      <c r="A2435" t="s">
        <v>2988</v>
      </c>
      <c r="B2435" t="s">
        <v>3121</v>
      </c>
      <c r="C2435" t="s">
        <v>3046</v>
      </c>
      <c r="D2435">
        <v>0</v>
      </c>
    </row>
    <row r="2436" spans="1:4" x14ac:dyDescent="0.25">
      <c r="A2436" t="s">
        <v>2988</v>
      </c>
      <c r="B2436" t="s">
        <v>3116</v>
      </c>
      <c r="C2436" t="s">
        <v>313</v>
      </c>
    </row>
    <row r="2437" spans="1:4" x14ac:dyDescent="0.25">
      <c r="A2437" t="s">
        <v>2988</v>
      </c>
      <c r="B2437" t="s">
        <v>3117</v>
      </c>
      <c r="C2437" t="s">
        <v>313</v>
      </c>
    </row>
    <row r="2438" spans="1:4" x14ac:dyDescent="0.25">
      <c r="A2438" t="s">
        <v>2988</v>
      </c>
      <c r="B2438" t="s">
        <v>3118</v>
      </c>
      <c r="C2438" t="s">
        <v>313</v>
      </c>
    </row>
    <row r="2439" spans="1:4" x14ac:dyDescent="0.25">
      <c r="A2439" t="s">
        <v>2988</v>
      </c>
      <c r="B2439" t="s">
        <v>3119</v>
      </c>
      <c r="C2439" t="s">
        <v>313</v>
      </c>
    </row>
    <row r="2440" spans="1:4" x14ac:dyDescent="0.25">
      <c r="A2440" t="s">
        <v>2988</v>
      </c>
      <c r="B2440" t="s">
        <v>3120</v>
      </c>
      <c r="C2440" t="s">
        <v>313</v>
      </c>
    </row>
    <row r="2441" spans="1:4" x14ac:dyDescent="0.25">
      <c r="A2441" t="s">
        <v>2988</v>
      </c>
      <c r="B2441" t="s">
        <v>3121</v>
      </c>
      <c r="C2441" t="s">
        <v>313</v>
      </c>
    </row>
    <row r="2442" spans="1:4" x14ac:dyDescent="0.25">
      <c r="A2442" t="s">
        <v>2988</v>
      </c>
      <c r="B2442" t="s">
        <v>3116</v>
      </c>
      <c r="C2442" t="s">
        <v>3047</v>
      </c>
      <c r="D2442">
        <v>6.2669644261284492E-3</v>
      </c>
    </row>
    <row r="2443" spans="1:4" x14ac:dyDescent="0.25">
      <c r="A2443" t="s">
        <v>2988</v>
      </c>
      <c r="B2443" t="s">
        <v>3117</v>
      </c>
      <c r="C2443" t="s">
        <v>3047</v>
      </c>
      <c r="D2443">
        <v>3.9532718578599926E-2</v>
      </c>
    </row>
    <row r="2444" spans="1:4" x14ac:dyDescent="0.25">
      <c r="A2444" t="s">
        <v>2988</v>
      </c>
      <c r="B2444" t="s">
        <v>3118</v>
      </c>
      <c r="C2444" t="s">
        <v>3047</v>
      </c>
      <c r="D2444">
        <v>5.7093456711468336E-2</v>
      </c>
    </row>
    <row r="2445" spans="1:4" x14ac:dyDescent="0.25">
      <c r="A2445" t="s">
        <v>2988</v>
      </c>
      <c r="B2445" t="s">
        <v>3119</v>
      </c>
      <c r="C2445" t="s">
        <v>3047</v>
      </c>
      <c r="D2445">
        <v>8.9677907620241568E-2</v>
      </c>
    </row>
    <row r="2446" spans="1:4" x14ac:dyDescent="0.25">
      <c r="A2446" t="s">
        <v>2988</v>
      </c>
      <c r="B2446" t="s">
        <v>3120</v>
      </c>
      <c r="C2446" t="s">
        <v>3047</v>
      </c>
      <c r="D2446">
        <v>9.9733810218984364E-2</v>
      </c>
    </row>
    <row r="2447" spans="1:4" x14ac:dyDescent="0.25">
      <c r="A2447" t="s">
        <v>2988</v>
      </c>
      <c r="B2447" t="s">
        <v>3121</v>
      </c>
      <c r="C2447" t="s">
        <v>3047</v>
      </c>
      <c r="D2447">
        <v>0.11728050211498993</v>
      </c>
    </row>
    <row r="2448" spans="1:4" x14ac:dyDescent="0.25">
      <c r="A2448" t="s">
        <v>2988</v>
      </c>
      <c r="B2448" t="s">
        <v>3116</v>
      </c>
      <c r="C2448" t="s">
        <v>3048</v>
      </c>
      <c r="D2448">
        <v>5.807901891725799E-3</v>
      </c>
    </row>
    <row r="2449" spans="1:4" x14ac:dyDescent="0.25">
      <c r="A2449" t="s">
        <v>2988</v>
      </c>
      <c r="B2449" t="s">
        <v>3117</v>
      </c>
      <c r="C2449" t="s">
        <v>3048</v>
      </c>
      <c r="D2449">
        <v>0</v>
      </c>
    </row>
    <row r="2450" spans="1:4" x14ac:dyDescent="0.25">
      <c r="A2450" t="s">
        <v>2988</v>
      </c>
      <c r="B2450" t="s">
        <v>3118</v>
      </c>
      <c r="C2450" t="s">
        <v>3048</v>
      </c>
      <c r="D2450">
        <v>0</v>
      </c>
    </row>
    <row r="2451" spans="1:4" x14ac:dyDescent="0.25">
      <c r="A2451" t="s">
        <v>2988</v>
      </c>
      <c r="B2451" t="s">
        <v>3119</v>
      </c>
      <c r="C2451" t="s">
        <v>3048</v>
      </c>
      <c r="D2451">
        <v>0</v>
      </c>
    </row>
    <row r="2452" spans="1:4" x14ac:dyDescent="0.25">
      <c r="A2452" t="s">
        <v>2988</v>
      </c>
      <c r="B2452" t="s">
        <v>3120</v>
      </c>
      <c r="C2452" t="s">
        <v>3048</v>
      </c>
      <c r="D2452">
        <v>0</v>
      </c>
    </row>
    <row r="2453" spans="1:4" x14ac:dyDescent="0.25">
      <c r="A2453" t="s">
        <v>2988</v>
      </c>
      <c r="B2453" t="s">
        <v>3121</v>
      </c>
      <c r="C2453" t="s">
        <v>3048</v>
      </c>
      <c r="D2453">
        <v>0</v>
      </c>
    </row>
    <row r="2454" spans="1:4" x14ac:dyDescent="0.25">
      <c r="A2454" t="s">
        <v>2988</v>
      </c>
      <c r="B2454" t="s">
        <v>3116</v>
      </c>
      <c r="C2454" t="s">
        <v>3049</v>
      </c>
    </row>
    <row r="2455" spans="1:4" x14ac:dyDescent="0.25">
      <c r="A2455" t="s">
        <v>2988</v>
      </c>
      <c r="B2455" t="s">
        <v>3117</v>
      </c>
      <c r="C2455" t="s">
        <v>3049</v>
      </c>
    </row>
    <row r="2456" spans="1:4" x14ac:dyDescent="0.25">
      <c r="A2456" t="s">
        <v>2988</v>
      </c>
      <c r="B2456" t="s">
        <v>3118</v>
      </c>
      <c r="C2456" t="s">
        <v>3049</v>
      </c>
    </row>
    <row r="2457" spans="1:4" x14ac:dyDescent="0.25">
      <c r="A2457" t="s">
        <v>2988</v>
      </c>
      <c r="B2457" t="s">
        <v>3119</v>
      </c>
      <c r="C2457" t="s">
        <v>3049</v>
      </c>
    </row>
    <row r="2458" spans="1:4" x14ac:dyDescent="0.25">
      <c r="A2458" t="s">
        <v>2988</v>
      </c>
      <c r="B2458" t="s">
        <v>3120</v>
      </c>
      <c r="C2458" t="s">
        <v>3049</v>
      </c>
    </row>
    <row r="2459" spans="1:4" x14ac:dyDescent="0.25">
      <c r="A2459" t="s">
        <v>2988</v>
      </c>
      <c r="B2459" t="s">
        <v>3121</v>
      </c>
      <c r="C2459" t="s">
        <v>3049</v>
      </c>
    </row>
    <row r="2460" spans="1:4" x14ac:dyDescent="0.25">
      <c r="A2460" t="s">
        <v>2988</v>
      </c>
      <c r="B2460" t="s">
        <v>3116</v>
      </c>
      <c r="C2460" t="s">
        <v>3050</v>
      </c>
    </row>
    <row r="2461" spans="1:4" x14ac:dyDescent="0.25">
      <c r="A2461" t="s">
        <v>2988</v>
      </c>
      <c r="B2461" t="s">
        <v>3117</v>
      </c>
      <c r="C2461" t="s">
        <v>3050</v>
      </c>
    </row>
    <row r="2462" spans="1:4" x14ac:dyDescent="0.25">
      <c r="A2462" t="s">
        <v>2988</v>
      </c>
      <c r="B2462" t="s">
        <v>3118</v>
      </c>
      <c r="C2462" t="s">
        <v>3050</v>
      </c>
    </row>
    <row r="2463" spans="1:4" x14ac:dyDescent="0.25">
      <c r="A2463" t="s">
        <v>2988</v>
      </c>
      <c r="B2463" t="s">
        <v>3119</v>
      </c>
      <c r="C2463" t="s">
        <v>3050</v>
      </c>
    </row>
    <row r="2464" spans="1:4" x14ac:dyDescent="0.25">
      <c r="A2464" t="s">
        <v>2988</v>
      </c>
      <c r="B2464" t="s">
        <v>3120</v>
      </c>
      <c r="C2464" t="s">
        <v>3050</v>
      </c>
    </row>
    <row r="2465" spans="1:4" x14ac:dyDescent="0.25">
      <c r="A2465" t="s">
        <v>2988</v>
      </c>
      <c r="B2465" t="s">
        <v>3121</v>
      </c>
      <c r="C2465" t="s">
        <v>3050</v>
      </c>
    </row>
    <row r="2466" spans="1:4" x14ac:dyDescent="0.25">
      <c r="A2466" t="s">
        <v>2988</v>
      </c>
      <c r="B2466" t="s">
        <v>3116</v>
      </c>
      <c r="C2466" t="s">
        <v>315</v>
      </c>
      <c r="D2466">
        <v>2.7628571696950276E-3</v>
      </c>
    </row>
    <row r="2467" spans="1:4" x14ac:dyDescent="0.25">
      <c r="A2467" t="s">
        <v>2988</v>
      </c>
      <c r="B2467" t="s">
        <v>3117</v>
      </c>
      <c r="C2467" t="s">
        <v>315</v>
      </c>
      <c r="D2467">
        <v>3.7921705862062356E-3</v>
      </c>
    </row>
    <row r="2468" spans="1:4" x14ac:dyDescent="0.25">
      <c r="A2468" t="s">
        <v>2988</v>
      </c>
      <c r="B2468" t="s">
        <v>3118</v>
      </c>
      <c r="C2468" t="s">
        <v>315</v>
      </c>
      <c r="D2468">
        <v>9.2771365697927252E-3</v>
      </c>
    </row>
    <row r="2469" spans="1:4" x14ac:dyDescent="0.25">
      <c r="A2469" t="s">
        <v>2988</v>
      </c>
      <c r="B2469" t="s">
        <v>3119</v>
      </c>
      <c r="C2469" t="s">
        <v>315</v>
      </c>
      <c r="D2469">
        <v>2.8469998438364494E-2</v>
      </c>
    </row>
    <row r="2470" spans="1:4" x14ac:dyDescent="0.25">
      <c r="A2470" t="s">
        <v>2988</v>
      </c>
      <c r="B2470" t="s">
        <v>3120</v>
      </c>
      <c r="C2470" t="s">
        <v>315</v>
      </c>
      <c r="D2470">
        <v>3.0467775392397443E-2</v>
      </c>
    </row>
    <row r="2471" spans="1:4" x14ac:dyDescent="0.25">
      <c r="A2471" t="s">
        <v>2988</v>
      </c>
      <c r="B2471" t="s">
        <v>3121</v>
      </c>
      <c r="C2471" t="s">
        <v>315</v>
      </c>
      <c r="D2471">
        <v>6.8361526892494404E-2</v>
      </c>
    </row>
    <row r="2472" spans="1:4" x14ac:dyDescent="0.25">
      <c r="A2472" t="s">
        <v>2989</v>
      </c>
      <c r="B2472" t="s">
        <v>3116</v>
      </c>
      <c r="C2472" t="s">
        <v>1364</v>
      </c>
      <c r="D2472">
        <v>1.8643254321104861E-3</v>
      </c>
    </row>
    <row r="2473" spans="1:4" x14ac:dyDescent="0.25">
      <c r="A2473" t="s">
        <v>2989</v>
      </c>
      <c r="B2473" t="s">
        <v>3117</v>
      </c>
      <c r="C2473" t="s">
        <v>1364</v>
      </c>
      <c r="D2473">
        <v>0</v>
      </c>
    </row>
    <row r="2474" spans="1:4" x14ac:dyDescent="0.25">
      <c r="A2474" t="s">
        <v>2989</v>
      </c>
      <c r="B2474" t="s">
        <v>3118</v>
      </c>
      <c r="C2474" t="s">
        <v>1364</v>
      </c>
      <c r="D2474">
        <v>0</v>
      </c>
    </row>
    <row r="2475" spans="1:4" x14ac:dyDescent="0.25">
      <c r="A2475" t="s">
        <v>2989</v>
      </c>
      <c r="B2475" t="s">
        <v>3119</v>
      </c>
      <c r="C2475" t="s">
        <v>1364</v>
      </c>
      <c r="D2475">
        <v>0</v>
      </c>
    </row>
    <row r="2476" spans="1:4" x14ac:dyDescent="0.25">
      <c r="A2476" t="s">
        <v>2989</v>
      </c>
      <c r="B2476" t="s">
        <v>3120</v>
      </c>
      <c r="C2476" t="s">
        <v>1364</v>
      </c>
      <c r="D2476">
        <v>0</v>
      </c>
    </row>
    <row r="2477" spans="1:4" x14ac:dyDescent="0.25">
      <c r="A2477" t="s">
        <v>2989</v>
      </c>
      <c r="B2477" t="s">
        <v>3121</v>
      </c>
      <c r="C2477" t="s">
        <v>1364</v>
      </c>
    </row>
    <row r="2478" spans="1:4" x14ac:dyDescent="0.25">
      <c r="A2478" t="s">
        <v>2989</v>
      </c>
      <c r="B2478" t="s">
        <v>3116</v>
      </c>
      <c r="C2478" t="s">
        <v>3043</v>
      </c>
    </row>
    <row r="2479" spans="1:4" x14ac:dyDescent="0.25">
      <c r="A2479" t="s">
        <v>2989</v>
      </c>
      <c r="B2479" t="s">
        <v>3117</v>
      </c>
      <c r="C2479" t="s">
        <v>3043</v>
      </c>
    </row>
    <row r="2480" spans="1:4" x14ac:dyDescent="0.25">
      <c r="A2480" t="s">
        <v>2989</v>
      </c>
      <c r="B2480" t="s">
        <v>3118</v>
      </c>
      <c r="C2480" t="s">
        <v>3043</v>
      </c>
    </row>
    <row r="2481" spans="1:4" x14ac:dyDescent="0.25">
      <c r="A2481" t="s">
        <v>2989</v>
      </c>
      <c r="B2481" t="s">
        <v>3119</v>
      </c>
      <c r="C2481" t="s">
        <v>3043</v>
      </c>
    </row>
    <row r="2482" spans="1:4" x14ac:dyDescent="0.25">
      <c r="A2482" t="s">
        <v>2989</v>
      </c>
      <c r="B2482" t="s">
        <v>3120</v>
      </c>
      <c r="C2482" t="s">
        <v>3043</v>
      </c>
    </row>
    <row r="2483" spans="1:4" x14ac:dyDescent="0.25">
      <c r="A2483" t="s">
        <v>2989</v>
      </c>
      <c r="B2483" t="s">
        <v>3121</v>
      </c>
      <c r="C2483" t="s">
        <v>3043</v>
      </c>
    </row>
    <row r="2484" spans="1:4" x14ac:dyDescent="0.25">
      <c r="A2484" t="s">
        <v>2989</v>
      </c>
      <c r="B2484" t="s">
        <v>3116</v>
      </c>
      <c r="C2484" t="s">
        <v>3044</v>
      </c>
      <c r="D2484">
        <v>7.2538997675960593E-4</v>
      </c>
    </row>
    <row r="2485" spans="1:4" x14ac:dyDescent="0.25">
      <c r="A2485" t="s">
        <v>2989</v>
      </c>
      <c r="B2485" t="s">
        <v>3117</v>
      </c>
      <c r="C2485" t="s">
        <v>3044</v>
      </c>
      <c r="D2485">
        <v>3.5941156900212186E-4</v>
      </c>
    </row>
    <row r="2486" spans="1:4" x14ac:dyDescent="0.25">
      <c r="A2486" t="s">
        <v>2989</v>
      </c>
      <c r="B2486" t="s">
        <v>3118</v>
      </c>
      <c r="C2486" t="s">
        <v>3044</v>
      </c>
      <c r="D2486">
        <v>1.9836415086535924E-4</v>
      </c>
    </row>
    <row r="2487" spans="1:4" x14ac:dyDescent="0.25">
      <c r="A2487" t="s">
        <v>2989</v>
      </c>
      <c r="B2487" t="s">
        <v>3119</v>
      </c>
      <c r="C2487" t="s">
        <v>3044</v>
      </c>
      <c r="D2487">
        <v>0</v>
      </c>
    </row>
    <row r="2488" spans="1:4" x14ac:dyDescent="0.25">
      <c r="A2488" t="s">
        <v>2989</v>
      </c>
      <c r="B2488" t="s">
        <v>3120</v>
      </c>
      <c r="C2488" t="s">
        <v>3044</v>
      </c>
      <c r="D2488">
        <v>0</v>
      </c>
    </row>
    <row r="2489" spans="1:4" x14ac:dyDescent="0.25">
      <c r="A2489" t="s">
        <v>2989</v>
      </c>
      <c r="B2489" t="s">
        <v>3121</v>
      </c>
      <c r="C2489" t="s">
        <v>3044</v>
      </c>
      <c r="D2489">
        <v>0</v>
      </c>
    </row>
    <row r="2490" spans="1:4" x14ac:dyDescent="0.25">
      <c r="A2490" t="s">
        <v>2989</v>
      </c>
      <c r="B2490" t="s">
        <v>3116</v>
      </c>
      <c r="C2490" t="s">
        <v>3045</v>
      </c>
    </row>
    <row r="2491" spans="1:4" x14ac:dyDescent="0.25">
      <c r="A2491" t="s">
        <v>2989</v>
      </c>
      <c r="B2491" t="s">
        <v>3117</v>
      </c>
      <c r="C2491" t="s">
        <v>3045</v>
      </c>
    </row>
    <row r="2492" spans="1:4" x14ac:dyDescent="0.25">
      <c r="A2492" t="s">
        <v>2989</v>
      </c>
      <c r="B2492" t="s">
        <v>3118</v>
      </c>
      <c r="C2492" t="s">
        <v>3045</v>
      </c>
    </row>
    <row r="2493" spans="1:4" x14ac:dyDescent="0.25">
      <c r="A2493" t="s">
        <v>2989</v>
      </c>
      <c r="B2493" t="s">
        <v>3119</v>
      </c>
      <c r="C2493" t="s">
        <v>3045</v>
      </c>
    </row>
    <row r="2494" spans="1:4" x14ac:dyDescent="0.25">
      <c r="A2494" t="s">
        <v>2989</v>
      </c>
      <c r="B2494" t="s">
        <v>3120</v>
      </c>
      <c r="C2494" t="s">
        <v>3045</v>
      </c>
    </row>
    <row r="2495" spans="1:4" x14ac:dyDescent="0.25">
      <c r="A2495" t="s">
        <v>2989</v>
      </c>
      <c r="B2495" t="s">
        <v>3121</v>
      </c>
      <c r="C2495" t="s">
        <v>3045</v>
      </c>
    </row>
    <row r="2496" spans="1:4" x14ac:dyDescent="0.25">
      <c r="A2496" t="s">
        <v>2989</v>
      </c>
      <c r="B2496" t="s">
        <v>3116</v>
      </c>
      <c r="C2496" t="s">
        <v>3046</v>
      </c>
      <c r="D2496">
        <v>9.0865597859284071E-5</v>
      </c>
    </row>
    <row r="2497" spans="1:4" x14ac:dyDescent="0.25">
      <c r="A2497" t="s">
        <v>2989</v>
      </c>
      <c r="B2497" t="s">
        <v>3117</v>
      </c>
      <c r="C2497" t="s">
        <v>3046</v>
      </c>
      <c r="D2497">
        <v>0</v>
      </c>
    </row>
    <row r="2498" spans="1:4" x14ac:dyDescent="0.25">
      <c r="A2498" t="s">
        <v>2989</v>
      </c>
      <c r="B2498" t="s">
        <v>3118</v>
      </c>
      <c r="C2498" t="s">
        <v>3046</v>
      </c>
      <c r="D2498">
        <v>0</v>
      </c>
    </row>
    <row r="2499" spans="1:4" x14ac:dyDescent="0.25">
      <c r="A2499" t="s">
        <v>2989</v>
      </c>
      <c r="B2499" t="s">
        <v>3119</v>
      </c>
      <c r="C2499" t="s">
        <v>3046</v>
      </c>
      <c r="D2499">
        <v>0</v>
      </c>
    </row>
    <row r="2500" spans="1:4" x14ac:dyDescent="0.25">
      <c r="A2500" t="s">
        <v>2989</v>
      </c>
      <c r="B2500" t="s">
        <v>3120</v>
      </c>
      <c r="C2500" t="s">
        <v>3046</v>
      </c>
      <c r="D2500">
        <v>0</v>
      </c>
    </row>
    <row r="2501" spans="1:4" x14ac:dyDescent="0.25">
      <c r="A2501" t="s">
        <v>2989</v>
      </c>
      <c r="B2501" t="s">
        <v>3121</v>
      </c>
      <c r="C2501" t="s">
        <v>3046</v>
      </c>
      <c r="D2501">
        <v>0</v>
      </c>
    </row>
    <row r="2502" spans="1:4" x14ac:dyDescent="0.25">
      <c r="A2502" t="s">
        <v>2989</v>
      </c>
      <c r="B2502" t="s">
        <v>3116</v>
      </c>
      <c r="C2502" t="s">
        <v>313</v>
      </c>
      <c r="D2502">
        <v>8.5809220807539621E-3</v>
      </c>
    </row>
    <row r="2503" spans="1:4" x14ac:dyDescent="0.25">
      <c r="A2503" t="s">
        <v>2989</v>
      </c>
      <c r="B2503" t="s">
        <v>3117</v>
      </c>
      <c r="C2503" t="s">
        <v>313</v>
      </c>
      <c r="D2503">
        <v>5.4069810312393093E-2</v>
      </c>
    </row>
    <row r="2504" spans="1:4" x14ac:dyDescent="0.25">
      <c r="A2504" t="s">
        <v>2989</v>
      </c>
      <c r="B2504" t="s">
        <v>3118</v>
      </c>
      <c r="C2504" t="s">
        <v>313</v>
      </c>
      <c r="D2504">
        <v>8.2174186446513808E-2</v>
      </c>
    </row>
    <row r="2505" spans="1:4" x14ac:dyDescent="0.25">
      <c r="A2505" t="s">
        <v>2989</v>
      </c>
      <c r="B2505" t="s">
        <v>3119</v>
      </c>
      <c r="C2505" t="s">
        <v>313</v>
      </c>
      <c r="D2505">
        <v>8.2370132436724294E-2</v>
      </c>
    </row>
    <row r="2506" spans="1:4" x14ac:dyDescent="0.25">
      <c r="A2506" t="s">
        <v>2989</v>
      </c>
      <c r="B2506" t="s">
        <v>3120</v>
      </c>
      <c r="C2506" t="s">
        <v>313</v>
      </c>
      <c r="D2506">
        <v>0.11279578984718061</v>
      </c>
    </row>
    <row r="2507" spans="1:4" x14ac:dyDescent="0.25">
      <c r="A2507" t="s">
        <v>2989</v>
      </c>
      <c r="B2507" t="s">
        <v>3121</v>
      </c>
      <c r="C2507" t="s">
        <v>313</v>
      </c>
      <c r="D2507">
        <v>0.24289632482149948</v>
      </c>
    </row>
    <row r="2508" spans="1:4" x14ac:dyDescent="0.25">
      <c r="A2508" t="s">
        <v>2989</v>
      </c>
      <c r="B2508" t="s">
        <v>3116</v>
      </c>
      <c r="C2508" t="s">
        <v>3047</v>
      </c>
      <c r="D2508">
        <v>5.7988213736554189E-4</v>
      </c>
    </row>
    <row r="2509" spans="1:4" x14ac:dyDescent="0.25">
      <c r="A2509" t="s">
        <v>2989</v>
      </c>
      <c r="B2509" t="s">
        <v>3117</v>
      </c>
      <c r="C2509" t="s">
        <v>3047</v>
      </c>
      <c r="D2509">
        <v>6.8434762147919165E-4</v>
      </c>
    </row>
    <row r="2510" spans="1:4" x14ac:dyDescent="0.25">
      <c r="A2510" t="s">
        <v>2989</v>
      </c>
      <c r="B2510" t="s">
        <v>3118</v>
      </c>
      <c r="C2510" t="s">
        <v>3047</v>
      </c>
      <c r="D2510">
        <v>8.8024021842479639E-4</v>
      </c>
    </row>
    <row r="2511" spans="1:4" x14ac:dyDescent="0.25">
      <c r="A2511" t="s">
        <v>2989</v>
      </c>
      <c r="B2511" t="s">
        <v>3119</v>
      </c>
      <c r="C2511" t="s">
        <v>3047</v>
      </c>
      <c r="D2511">
        <v>5.2223104647760648E-3</v>
      </c>
    </row>
    <row r="2512" spans="1:4" x14ac:dyDescent="0.25">
      <c r="A2512" t="s">
        <v>2989</v>
      </c>
      <c r="B2512" t="s">
        <v>3120</v>
      </c>
      <c r="C2512" t="s">
        <v>3047</v>
      </c>
      <c r="D2512">
        <v>4.1482785535527221E-2</v>
      </c>
    </row>
    <row r="2513" spans="1:4" x14ac:dyDescent="0.25">
      <c r="A2513" t="s">
        <v>2989</v>
      </c>
      <c r="B2513" t="s">
        <v>3121</v>
      </c>
      <c r="C2513" t="s">
        <v>3047</v>
      </c>
      <c r="D2513">
        <v>8.7080297146360688E-2</v>
      </c>
    </row>
    <row r="2514" spans="1:4" x14ac:dyDescent="0.25">
      <c r="A2514" t="s">
        <v>2989</v>
      </c>
      <c r="B2514" t="s">
        <v>3116</v>
      </c>
      <c r="C2514" t="s">
        <v>3048</v>
      </c>
      <c r="D2514">
        <v>2.6123581754528593E-4</v>
      </c>
    </row>
    <row r="2515" spans="1:4" x14ac:dyDescent="0.25">
      <c r="A2515" t="s">
        <v>2989</v>
      </c>
      <c r="B2515" t="s">
        <v>3117</v>
      </c>
      <c r="C2515" t="s">
        <v>3048</v>
      </c>
      <c r="D2515">
        <v>2.4618161429933541E-4</v>
      </c>
    </row>
    <row r="2516" spans="1:4" x14ac:dyDescent="0.25">
      <c r="A2516" t="s">
        <v>2989</v>
      </c>
      <c r="B2516" t="s">
        <v>3118</v>
      </c>
      <c r="C2516" t="s">
        <v>3048</v>
      </c>
      <c r="D2516">
        <v>9.2874968596230126E-4</v>
      </c>
    </row>
    <row r="2517" spans="1:4" x14ac:dyDescent="0.25">
      <c r="A2517" t="s">
        <v>2989</v>
      </c>
      <c r="B2517" t="s">
        <v>3119</v>
      </c>
      <c r="C2517" t="s">
        <v>3048</v>
      </c>
      <c r="D2517">
        <v>4.5587475850572675E-3</v>
      </c>
    </row>
    <row r="2518" spans="1:4" x14ac:dyDescent="0.25">
      <c r="A2518" t="s">
        <v>2989</v>
      </c>
      <c r="B2518" t="s">
        <v>3120</v>
      </c>
      <c r="C2518" t="s">
        <v>3048</v>
      </c>
      <c r="D2518">
        <v>0</v>
      </c>
    </row>
    <row r="2519" spans="1:4" x14ac:dyDescent="0.25">
      <c r="A2519" t="s">
        <v>2989</v>
      </c>
      <c r="B2519" t="s">
        <v>3121</v>
      </c>
      <c r="C2519" t="s">
        <v>3048</v>
      </c>
      <c r="D2519">
        <v>0</v>
      </c>
    </row>
    <row r="2520" spans="1:4" x14ac:dyDescent="0.25">
      <c r="A2520" t="s">
        <v>2989</v>
      </c>
      <c r="B2520" t="s">
        <v>3116</v>
      </c>
      <c r="C2520" t="s">
        <v>3049</v>
      </c>
      <c r="D2520">
        <v>6.0502612681654863E-4</v>
      </c>
    </row>
    <row r="2521" spans="1:4" x14ac:dyDescent="0.25">
      <c r="A2521" t="s">
        <v>2989</v>
      </c>
      <c r="B2521" t="s">
        <v>3117</v>
      </c>
      <c r="C2521" t="s">
        <v>3049</v>
      </c>
      <c r="D2521">
        <v>1.2118723681979976E-2</v>
      </c>
    </row>
    <row r="2522" spans="1:4" x14ac:dyDescent="0.25">
      <c r="A2522" t="s">
        <v>2989</v>
      </c>
      <c r="B2522" t="s">
        <v>3118</v>
      </c>
      <c r="C2522" t="s">
        <v>3049</v>
      </c>
      <c r="D2522">
        <v>1.7406549176624951E-2</v>
      </c>
    </row>
    <row r="2523" spans="1:4" x14ac:dyDescent="0.25">
      <c r="A2523" t="s">
        <v>2989</v>
      </c>
      <c r="B2523" t="s">
        <v>3119</v>
      </c>
      <c r="C2523" t="s">
        <v>3049</v>
      </c>
      <c r="D2523">
        <v>2.0907783230849964E-3</v>
      </c>
    </row>
    <row r="2524" spans="1:4" x14ac:dyDescent="0.25">
      <c r="A2524" t="s">
        <v>2989</v>
      </c>
      <c r="B2524" t="s">
        <v>3120</v>
      </c>
      <c r="C2524" t="s">
        <v>3049</v>
      </c>
      <c r="D2524">
        <v>0</v>
      </c>
    </row>
    <row r="2525" spans="1:4" x14ac:dyDescent="0.25">
      <c r="A2525" t="s">
        <v>2989</v>
      </c>
      <c r="B2525" t="s">
        <v>3121</v>
      </c>
      <c r="C2525" t="s">
        <v>3049</v>
      </c>
      <c r="D2525">
        <v>0</v>
      </c>
    </row>
    <row r="2526" spans="1:4" x14ac:dyDescent="0.25">
      <c r="A2526" t="s">
        <v>2989</v>
      </c>
      <c r="B2526" t="s">
        <v>3116</v>
      </c>
      <c r="C2526" t="s">
        <v>3050</v>
      </c>
    </row>
    <row r="2527" spans="1:4" x14ac:dyDescent="0.25">
      <c r="A2527" t="s">
        <v>2989</v>
      </c>
      <c r="B2527" t="s">
        <v>3117</v>
      </c>
      <c r="C2527" t="s">
        <v>3050</v>
      </c>
    </row>
    <row r="2528" spans="1:4" x14ac:dyDescent="0.25">
      <c r="A2528" t="s">
        <v>2989</v>
      </c>
      <c r="B2528" t="s">
        <v>3118</v>
      </c>
      <c r="C2528" t="s">
        <v>3050</v>
      </c>
    </row>
    <row r="2529" spans="1:4" x14ac:dyDescent="0.25">
      <c r="A2529" t="s">
        <v>2989</v>
      </c>
      <c r="B2529" t="s">
        <v>3119</v>
      </c>
      <c r="C2529" t="s">
        <v>3050</v>
      </c>
    </row>
    <row r="2530" spans="1:4" x14ac:dyDescent="0.25">
      <c r="A2530" t="s">
        <v>2989</v>
      </c>
      <c r="B2530" t="s">
        <v>3120</v>
      </c>
      <c r="C2530" t="s">
        <v>3050</v>
      </c>
    </row>
    <row r="2531" spans="1:4" x14ac:dyDescent="0.25">
      <c r="A2531" t="s">
        <v>2989</v>
      </c>
      <c r="B2531" t="s">
        <v>3121</v>
      </c>
      <c r="C2531" t="s">
        <v>3050</v>
      </c>
    </row>
    <row r="2532" spans="1:4" x14ac:dyDescent="0.25">
      <c r="A2532" t="s">
        <v>2989</v>
      </c>
      <c r="B2532" t="s">
        <v>3116</v>
      </c>
      <c r="C2532" t="s">
        <v>315</v>
      </c>
      <c r="D2532">
        <v>6.0056020921138648E-4</v>
      </c>
    </row>
    <row r="2533" spans="1:4" x14ac:dyDescent="0.25">
      <c r="A2533" t="s">
        <v>2989</v>
      </c>
      <c r="B2533" t="s">
        <v>3117</v>
      </c>
      <c r="C2533" t="s">
        <v>315</v>
      </c>
      <c r="D2533">
        <v>9.7624210711187427E-4</v>
      </c>
    </row>
    <row r="2534" spans="1:4" x14ac:dyDescent="0.25">
      <c r="A2534" t="s">
        <v>2989</v>
      </c>
      <c r="B2534" t="s">
        <v>3118</v>
      </c>
      <c r="C2534" t="s">
        <v>315</v>
      </c>
      <c r="D2534">
        <v>1.5556708576487356E-3</v>
      </c>
    </row>
    <row r="2535" spans="1:4" x14ac:dyDescent="0.25">
      <c r="A2535" t="s">
        <v>2989</v>
      </c>
      <c r="B2535" t="s">
        <v>3119</v>
      </c>
      <c r="C2535" t="s">
        <v>315</v>
      </c>
      <c r="D2535">
        <v>9.5756209581776847E-3</v>
      </c>
    </row>
    <row r="2536" spans="1:4" x14ac:dyDescent="0.25">
      <c r="A2536" t="s">
        <v>2989</v>
      </c>
      <c r="B2536" t="s">
        <v>3120</v>
      </c>
      <c r="C2536" t="s">
        <v>315</v>
      </c>
      <c r="D2536">
        <v>2.6925957988455436E-2</v>
      </c>
    </row>
    <row r="2537" spans="1:4" x14ac:dyDescent="0.25">
      <c r="A2537" t="s">
        <v>2989</v>
      </c>
      <c r="B2537" t="s">
        <v>3121</v>
      </c>
      <c r="C2537" t="s">
        <v>315</v>
      </c>
      <c r="D2537">
        <v>4.8863090408201255E-2</v>
      </c>
    </row>
    <row r="2538" spans="1:4" x14ac:dyDescent="0.25">
      <c r="A2538" t="s">
        <v>2990</v>
      </c>
      <c r="B2538" t="s">
        <v>3116</v>
      </c>
      <c r="C2538" t="s">
        <v>1364</v>
      </c>
      <c r="D2538">
        <v>1.3066404715168108E-3</v>
      </c>
    </row>
    <row r="2539" spans="1:4" x14ac:dyDescent="0.25">
      <c r="A2539" t="s">
        <v>2990</v>
      </c>
      <c r="B2539" t="s">
        <v>3117</v>
      </c>
      <c r="C2539" t="s">
        <v>1364</v>
      </c>
      <c r="D2539">
        <v>2.9046245064483266E-4</v>
      </c>
    </row>
    <row r="2540" spans="1:4" x14ac:dyDescent="0.25">
      <c r="A2540" t="s">
        <v>2990</v>
      </c>
      <c r="B2540" t="s">
        <v>3118</v>
      </c>
      <c r="C2540" t="s">
        <v>1364</v>
      </c>
      <c r="D2540">
        <v>0</v>
      </c>
    </row>
    <row r="2541" spans="1:4" x14ac:dyDescent="0.25">
      <c r="A2541" t="s">
        <v>2990</v>
      </c>
      <c r="B2541" t="s">
        <v>3119</v>
      </c>
      <c r="C2541" t="s">
        <v>1364</v>
      </c>
      <c r="D2541">
        <v>0</v>
      </c>
    </row>
    <row r="2542" spans="1:4" x14ac:dyDescent="0.25">
      <c r="A2542" t="s">
        <v>2990</v>
      </c>
      <c r="B2542" t="s">
        <v>3120</v>
      </c>
      <c r="C2542" t="s">
        <v>1364</v>
      </c>
      <c r="D2542">
        <v>6.1039706938009249E-3</v>
      </c>
    </row>
    <row r="2543" spans="1:4" x14ac:dyDescent="0.25">
      <c r="A2543" t="s">
        <v>2990</v>
      </c>
      <c r="B2543" t="s">
        <v>3121</v>
      </c>
      <c r="C2543" t="s">
        <v>1364</v>
      </c>
      <c r="D2543">
        <v>2.5802238881407716E-2</v>
      </c>
    </row>
    <row r="2544" spans="1:4" x14ac:dyDescent="0.25">
      <c r="A2544" t="s">
        <v>2990</v>
      </c>
      <c r="B2544" t="s">
        <v>3116</v>
      </c>
      <c r="C2544" t="s">
        <v>3043</v>
      </c>
    </row>
    <row r="2545" spans="1:3" x14ac:dyDescent="0.25">
      <c r="A2545" t="s">
        <v>2990</v>
      </c>
      <c r="B2545" t="s">
        <v>3117</v>
      </c>
      <c r="C2545" t="s">
        <v>3043</v>
      </c>
    </row>
    <row r="2546" spans="1:3" x14ac:dyDescent="0.25">
      <c r="A2546" t="s">
        <v>2990</v>
      </c>
      <c r="B2546" t="s">
        <v>3118</v>
      </c>
      <c r="C2546" t="s">
        <v>3043</v>
      </c>
    </row>
    <row r="2547" spans="1:3" x14ac:dyDescent="0.25">
      <c r="A2547" t="s">
        <v>2990</v>
      </c>
      <c r="B2547" t="s">
        <v>3119</v>
      </c>
      <c r="C2547" t="s">
        <v>3043</v>
      </c>
    </row>
    <row r="2548" spans="1:3" x14ac:dyDescent="0.25">
      <c r="A2548" t="s">
        <v>2990</v>
      </c>
      <c r="B2548" t="s">
        <v>3120</v>
      </c>
      <c r="C2548" t="s">
        <v>3043</v>
      </c>
    </row>
    <row r="2549" spans="1:3" x14ac:dyDescent="0.25">
      <c r="A2549" t="s">
        <v>2990</v>
      </c>
      <c r="B2549" t="s">
        <v>3121</v>
      </c>
      <c r="C2549" t="s">
        <v>3043</v>
      </c>
    </row>
    <row r="2550" spans="1:3" x14ac:dyDescent="0.25">
      <c r="A2550" t="s">
        <v>2990</v>
      </c>
      <c r="B2550" t="s">
        <v>3116</v>
      </c>
      <c r="C2550" t="s">
        <v>3044</v>
      </c>
    </row>
    <row r="2551" spans="1:3" x14ac:dyDescent="0.25">
      <c r="A2551" t="s">
        <v>2990</v>
      </c>
      <c r="B2551" t="s">
        <v>3117</v>
      </c>
      <c r="C2551" t="s">
        <v>3044</v>
      </c>
    </row>
    <row r="2552" spans="1:3" x14ac:dyDescent="0.25">
      <c r="A2552" t="s">
        <v>2990</v>
      </c>
      <c r="B2552" t="s">
        <v>3118</v>
      </c>
      <c r="C2552" t="s">
        <v>3044</v>
      </c>
    </row>
    <row r="2553" spans="1:3" x14ac:dyDescent="0.25">
      <c r="A2553" t="s">
        <v>2990</v>
      </c>
      <c r="B2553" t="s">
        <v>3119</v>
      </c>
      <c r="C2553" t="s">
        <v>3044</v>
      </c>
    </row>
    <row r="2554" spans="1:3" x14ac:dyDescent="0.25">
      <c r="A2554" t="s">
        <v>2990</v>
      </c>
      <c r="B2554" t="s">
        <v>3120</v>
      </c>
      <c r="C2554" t="s">
        <v>3044</v>
      </c>
    </row>
    <row r="2555" spans="1:3" x14ac:dyDescent="0.25">
      <c r="A2555" t="s">
        <v>2990</v>
      </c>
      <c r="B2555" t="s">
        <v>3121</v>
      </c>
      <c r="C2555" t="s">
        <v>3044</v>
      </c>
    </row>
    <row r="2556" spans="1:3" x14ac:dyDescent="0.25">
      <c r="A2556" t="s">
        <v>2990</v>
      </c>
      <c r="B2556" t="s">
        <v>3116</v>
      </c>
      <c r="C2556" t="s">
        <v>3045</v>
      </c>
    </row>
    <row r="2557" spans="1:3" x14ac:dyDescent="0.25">
      <c r="A2557" t="s">
        <v>2990</v>
      </c>
      <c r="B2557" t="s">
        <v>3117</v>
      </c>
      <c r="C2557" t="s">
        <v>3045</v>
      </c>
    </row>
    <row r="2558" spans="1:3" x14ac:dyDescent="0.25">
      <c r="A2558" t="s">
        <v>2990</v>
      </c>
      <c r="B2558" t="s">
        <v>3118</v>
      </c>
      <c r="C2558" t="s">
        <v>3045</v>
      </c>
    </row>
    <row r="2559" spans="1:3" x14ac:dyDescent="0.25">
      <c r="A2559" t="s">
        <v>2990</v>
      </c>
      <c r="B2559" t="s">
        <v>3119</v>
      </c>
      <c r="C2559" t="s">
        <v>3045</v>
      </c>
    </row>
    <row r="2560" spans="1:3" x14ac:dyDescent="0.25">
      <c r="A2560" t="s">
        <v>2990</v>
      </c>
      <c r="B2560" t="s">
        <v>3120</v>
      </c>
      <c r="C2560" t="s">
        <v>3045</v>
      </c>
    </row>
    <row r="2561" spans="1:4" x14ac:dyDescent="0.25">
      <c r="A2561" t="s">
        <v>2990</v>
      </c>
      <c r="B2561" t="s">
        <v>3121</v>
      </c>
      <c r="C2561" t="s">
        <v>3045</v>
      </c>
    </row>
    <row r="2562" spans="1:4" x14ac:dyDescent="0.25">
      <c r="A2562" t="s">
        <v>2990</v>
      </c>
      <c r="B2562" t="s">
        <v>3116</v>
      </c>
      <c r="C2562" t="s">
        <v>3046</v>
      </c>
      <c r="D2562">
        <v>1.5205847355307901E-3</v>
      </c>
    </row>
    <row r="2563" spans="1:4" x14ac:dyDescent="0.25">
      <c r="A2563" t="s">
        <v>2990</v>
      </c>
      <c r="B2563" t="s">
        <v>3117</v>
      </c>
      <c r="C2563" t="s">
        <v>3046</v>
      </c>
      <c r="D2563">
        <v>4.6240976855455966E-3</v>
      </c>
    </row>
    <row r="2564" spans="1:4" x14ac:dyDescent="0.25">
      <c r="A2564" t="s">
        <v>2990</v>
      </c>
      <c r="B2564" t="s">
        <v>3118</v>
      </c>
      <c r="C2564" t="s">
        <v>3046</v>
      </c>
      <c r="D2564">
        <v>2.042962827761128E-3</v>
      </c>
    </row>
    <row r="2565" spans="1:4" x14ac:dyDescent="0.25">
      <c r="A2565" t="s">
        <v>2990</v>
      </c>
      <c r="B2565" t="s">
        <v>3119</v>
      </c>
      <c r="C2565" t="s">
        <v>3046</v>
      </c>
      <c r="D2565">
        <v>2.4575071740034135E-2</v>
      </c>
    </row>
    <row r="2566" spans="1:4" x14ac:dyDescent="0.25">
      <c r="A2566" t="s">
        <v>2990</v>
      </c>
      <c r="B2566" t="s">
        <v>3120</v>
      </c>
      <c r="C2566" t="s">
        <v>3046</v>
      </c>
      <c r="D2566">
        <v>4.6978535958752413E-2</v>
      </c>
    </row>
    <row r="2567" spans="1:4" x14ac:dyDescent="0.25">
      <c r="A2567" t="s">
        <v>2990</v>
      </c>
      <c r="B2567" t="s">
        <v>3121</v>
      </c>
      <c r="C2567" t="s">
        <v>3046</v>
      </c>
      <c r="D2567">
        <v>8.6716309835664154E-2</v>
      </c>
    </row>
    <row r="2568" spans="1:4" x14ac:dyDescent="0.25">
      <c r="A2568" t="s">
        <v>2990</v>
      </c>
      <c r="B2568" t="s">
        <v>3116</v>
      </c>
      <c r="C2568" t="s">
        <v>313</v>
      </c>
    </row>
    <row r="2569" spans="1:4" x14ac:dyDescent="0.25">
      <c r="A2569" t="s">
        <v>2990</v>
      </c>
      <c r="B2569" t="s">
        <v>3117</v>
      </c>
      <c r="C2569" t="s">
        <v>313</v>
      </c>
    </row>
    <row r="2570" spans="1:4" x14ac:dyDescent="0.25">
      <c r="A2570" t="s">
        <v>2990</v>
      </c>
      <c r="B2570" t="s">
        <v>3118</v>
      </c>
      <c r="C2570" t="s">
        <v>313</v>
      </c>
    </row>
    <row r="2571" spans="1:4" x14ac:dyDescent="0.25">
      <c r="A2571" t="s">
        <v>2990</v>
      </c>
      <c r="B2571" t="s">
        <v>3119</v>
      </c>
      <c r="C2571" t="s">
        <v>313</v>
      </c>
    </row>
    <row r="2572" spans="1:4" x14ac:dyDescent="0.25">
      <c r="A2572" t="s">
        <v>2990</v>
      </c>
      <c r="B2572" t="s">
        <v>3120</v>
      </c>
      <c r="C2572" t="s">
        <v>313</v>
      </c>
    </row>
    <row r="2573" spans="1:4" x14ac:dyDescent="0.25">
      <c r="A2573" t="s">
        <v>2990</v>
      </c>
      <c r="B2573" t="s">
        <v>3121</v>
      </c>
      <c r="C2573" t="s">
        <v>313</v>
      </c>
    </row>
    <row r="2574" spans="1:4" x14ac:dyDescent="0.25">
      <c r="A2574" t="s">
        <v>2990</v>
      </c>
      <c r="B2574" t="s">
        <v>3116</v>
      </c>
      <c r="C2574" t="s">
        <v>3047</v>
      </c>
      <c r="D2574">
        <v>4.9005067139209846E-3</v>
      </c>
    </row>
    <row r="2575" spans="1:4" x14ac:dyDescent="0.25">
      <c r="A2575" t="s">
        <v>2990</v>
      </c>
      <c r="B2575" t="s">
        <v>3117</v>
      </c>
      <c r="C2575" t="s">
        <v>3047</v>
      </c>
      <c r="D2575">
        <v>9.6177489645905435E-3</v>
      </c>
    </row>
    <row r="2576" spans="1:4" x14ac:dyDescent="0.25">
      <c r="A2576" t="s">
        <v>2990</v>
      </c>
      <c r="B2576" t="s">
        <v>3118</v>
      </c>
      <c r="C2576" t="s">
        <v>3047</v>
      </c>
      <c r="D2576">
        <v>0</v>
      </c>
    </row>
    <row r="2577" spans="1:4" x14ac:dyDescent="0.25">
      <c r="A2577" t="s">
        <v>2990</v>
      </c>
      <c r="B2577" t="s">
        <v>3119</v>
      </c>
      <c r="C2577" t="s">
        <v>3047</v>
      </c>
      <c r="D2577">
        <v>0</v>
      </c>
    </row>
    <row r="2578" spans="1:4" x14ac:dyDescent="0.25">
      <c r="A2578" t="s">
        <v>2990</v>
      </c>
      <c r="B2578" t="s">
        <v>3120</v>
      </c>
      <c r="C2578" t="s">
        <v>3047</v>
      </c>
      <c r="D2578">
        <v>0</v>
      </c>
    </row>
    <row r="2579" spans="1:4" x14ac:dyDescent="0.25">
      <c r="A2579" t="s">
        <v>2990</v>
      </c>
      <c r="B2579" t="s">
        <v>3121</v>
      </c>
      <c r="C2579" t="s">
        <v>3047</v>
      </c>
      <c r="D2579">
        <v>0</v>
      </c>
    </row>
    <row r="2580" spans="1:4" x14ac:dyDescent="0.25">
      <c r="A2580" t="s">
        <v>2990</v>
      </c>
      <c r="B2580" t="s">
        <v>3116</v>
      </c>
      <c r="C2580" t="s">
        <v>3048</v>
      </c>
      <c r="D2580">
        <v>7.3548700376378914E-4</v>
      </c>
    </row>
    <row r="2581" spans="1:4" x14ac:dyDescent="0.25">
      <c r="A2581" t="s">
        <v>2990</v>
      </c>
      <c r="B2581" t="s">
        <v>3117</v>
      </c>
      <c r="C2581" t="s">
        <v>3048</v>
      </c>
      <c r="D2581">
        <v>6.6136139054603026E-4</v>
      </c>
    </row>
    <row r="2582" spans="1:4" x14ac:dyDescent="0.25">
      <c r="A2582" t="s">
        <v>2990</v>
      </c>
      <c r="B2582" t="s">
        <v>3118</v>
      </c>
      <c r="C2582" t="s">
        <v>3048</v>
      </c>
      <c r="D2582">
        <v>2.0427275587412935E-3</v>
      </c>
    </row>
    <row r="2583" spans="1:4" x14ac:dyDescent="0.25">
      <c r="A2583" t="s">
        <v>2990</v>
      </c>
      <c r="B2583" t="s">
        <v>3119</v>
      </c>
      <c r="C2583" t="s">
        <v>3048</v>
      </c>
      <c r="D2583">
        <v>1.6732348642818709E-2</v>
      </c>
    </row>
    <row r="2584" spans="1:4" x14ac:dyDescent="0.25">
      <c r="A2584" t="s">
        <v>2990</v>
      </c>
      <c r="B2584" t="s">
        <v>3120</v>
      </c>
      <c r="C2584" t="s">
        <v>3048</v>
      </c>
      <c r="D2584">
        <v>6.3974336165392359E-2</v>
      </c>
    </row>
    <row r="2585" spans="1:4" x14ac:dyDescent="0.25">
      <c r="A2585" t="s">
        <v>2990</v>
      </c>
      <c r="B2585" t="s">
        <v>3121</v>
      </c>
      <c r="C2585" t="s">
        <v>3048</v>
      </c>
      <c r="D2585">
        <v>0.12527830694795633</v>
      </c>
    </row>
    <row r="2586" spans="1:4" x14ac:dyDescent="0.25">
      <c r="A2586" t="s">
        <v>2990</v>
      </c>
      <c r="B2586" t="s">
        <v>3116</v>
      </c>
      <c r="C2586" t="s">
        <v>3049</v>
      </c>
      <c r="D2586">
        <v>1.7333748556047506E-2</v>
      </c>
    </row>
    <row r="2587" spans="1:4" x14ac:dyDescent="0.25">
      <c r="A2587" t="s">
        <v>2990</v>
      </c>
      <c r="B2587" t="s">
        <v>3117</v>
      </c>
      <c r="C2587" t="s">
        <v>3049</v>
      </c>
      <c r="D2587">
        <v>1.2945050243388554E-2</v>
      </c>
    </row>
    <row r="2588" spans="1:4" x14ac:dyDescent="0.25">
      <c r="A2588" t="s">
        <v>2990</v>
      </c>
      <c r="B2588" t="s">
        <v>3118</v>
      </c>
      <c r="C2588" t="s">
        <v>3049</v>
      </c>
      <c r="D2588">
        <v>0.10669076271923093</v>
      </c>
    </row>
    <row r="2589" spans="1:4" x14ac:dyDescent="0.25">
      <c r="A2589" t="s">
        <v>2990</v>
      </c>
      <c r="B2589" t="s">
        <v>3119</v>
      </c>
      <c r="C2589" t="s">
        <v>3049</v>
      </c>
      <c r="D2589">
        <v>0.28427414278670327</v>
      </c>
    </row>
    <row r="2590" spans="1:4" x14ac:dyDescent="0.25">
      <c r="A2590" t="s">
        <v>2990</v>
      </c>
      <c r="B2590" t="s">
        <v>3120</v>
      </c>
      <c r="C2590" t="s">
        <v>3049</v>
      </c>
      <c r="D2590">
        <v>6.992062574007181E-2</v>
      </c>
    </row>
    <row r="2591" spans="1:4" x14ac:dyDescent="0.25">
      <c r="A2591" t="s">
        <v>2990</v>
      </c>
      <c r="B2591" t="s">
        <v>3121</v>
      </c>
      <c r="C2591" t="s">
        <v>3049</v>
      </c>
      <c r="D2591">
        <v>0.28107123299486914</v>
      </c>
    </row>
    <row r="2592" spans="1:4" x14ac:dyDescent="0.25">
      <c r="A2592" t="s">
        <v>2990</v>
      </c>
      <c r="B2592" t="s">
        <v>3116</v>
      </c>
      <c r="C2592" t="s">
        <v>3050</v>
      </c>
    </row>
    <row r="2593" spans="1:4" x14ac:dyDescent="0.25">
      <c r="A2593" t="s">
        <v>2990</v>
      </c>
      <c r="B2593" t="s">
        <v>3117</v>
      </c>
      <c r="C2593" t="s">
        <v>3050</v>
      </c>
    </row>
    <row r="2594" spans="1:4" x14ac:dyDescent="0.25">
      <c r="A2594" t="s">
        <v>2990</v>
      </c>
      <c r="B2594" t="s">
        <v>3118</v>
      </c>
      <c r="C2594" t="s">
        <v>3050</v>
      </c>
    </row>
    <row r="2595" spans="1:4" x14ac:dyDescent="0.25">
      <c r="A2595" t="s">
        <v>2990</v>
      </c>
      <c r="B2595" t="s">
        <v>3119</v>
      </c>
      <c r="C2595" t="s">
        <v>3050</v>
      </c>
    </row>
    <row r="2596" spans="1:4" x14ac:dyDescent="0.25">
      <c r="A2596" t="s">
        <v>2990</v>
      </c>
      <c r="B2596" t="s">
        <v>3120</v>
      </c>
      <c r="C2596" t="s">
        <v>3050</v>
      </c>
    </row>
    <row r="2597" spans="1:4" x14ac:dyDescent="0.25">
      <c r="A2597" t="s">
        <v>2990</v>
      </c>
      <c r="B2597" t="s">
        <v>3121</v>
      </c>
      <c r="C2597" t="s">
        <v>3050</v>
      </c>
    </row>
    <row r="2598" spans="1:4" x14ac:dyDescent="0.25">
      <c r="A2598" t="s">
        <v>2990</v>
      </c>
      <c r="B2598" t="s">
        <v>3116</v>
      </c>
      <c r="C2598" t="s">
        <v>315</v>
      </c>
      <c r="D2598">
        <v>1.9005171546205824E-3</v>
      </c>
    </row>
    <row r="2599" spans="1:4" x14ac:dyDescent="0.25">
      <c r="A2599" t="s">
        <v>2990</v>
      </c>
      <c r="B2599" t="s">
        <v>3117</v>
      </c>
      <c r="C2599" t="s">
        <v>315</v>
      </c>
      <c r="D2599">
        <v>1.3645582664818365E-3</v>
      </c>
    </row>
    <row r="2600" spans="1:4" x14ac:dyDescent="0.25">
      <c r="A2600" t="s">
        <v>2990</v>
      </c>
      <c r="B2600" t="s">
        <v>3118</v>
      </c>
      <c r="C2600" t="s">
        <v>315</v>
      </c>
      <c r="D2600">
        <v>2.5295901723461985E-3</v>
      </c>
    </row>
    <row r="2601" spans="1:4" x14ac:dyDescent="0.25">
      <c r="A2601" t="s">
        <v>2990</v>
      </c>
      <c r="B2601" t="s">
        <v>3119</v>
      </c>
      <c r="C2601" t="s">
        <v>315</v>
      </c>
      <c r="D2601">
        <v>1.7289797267391788E-2</v>
      </c>
    </row>
    <row r="2602" spans="1:4" x14ac:dyDescent="0.25">
      <c r="A2602" t="s">
        <v>2990</v>
      </c>
      <c r="B2602" t="s">
        <v>3120</v>
      </c>
      <c r="C2602" t="s">
        <v>315</v>
      </c>
      <c r="D2602">
        <v>3.1263018371538352E-2</v>
      </c>
    </row>
    <row r="2603" spans="1:4" x14ac:dyDescent="0.25">
      <c r="A2603" t="s">
        <v>2990</v>
      </c>
      <c r="B2603" t="s">
        <v>3121</v>
      </c>
      <c r="C2603" t="s">
        <v>315</v>
      </c>
      <c r="D2603">
        <v>5.3858286364617543E-2</v>
      </c>
    </row>
    <row r="2604" spans="1:4" x14ac:dyDescent="0.25">
      <c r="A2604" t="s">
        <v>2991</v>
      </c>
      <c r="B2604" t="s">
        <v>3116</v>
      </c>
      <c r="C2604" t="s">
        <v>1364</v>
      </c>
      <c r="D2604">
        <v>1.3475430274957651E-3</v>
      </c>
    </row>
    <row r="2605" spans="1:4" x14ac:dyDescent="0.25">
      <c r="A2605" t="s">
        <v>2991</v>
      </c>
      <c r="B2605" t="s">
        <v>3117</v>
      </c>
      <c r="C2605" t="s">
        <v>1364</v>
      </c>
      <c r="D2605">
        <v>2.8755152289349E-3</v>
      </c>
    </row>
    <row r="2606" spans="1:4" x14ac:dyDescent="0.25">
      <c r="A2606" t="s">
        <v>2991</v>
      </c>
      <c r="B2606" t="s">
        <v>3118</v>
      </c>
      <c r="C2606" t="s">
        <v>1364</v>
      </c>
      <c r="D2606">
        <v>3.5632822241782052E-3</v>
      </c>
    </row>
    <row r="2607" spans="1:4" x14ac:dyDescent="0.25">
      <c r="A2607" t="s">
        <v>2991</v>
      </c>
      <c r="B2607" t="s">
        <v>3119</v>
      </c>
      <c r="C2607" t="s">
        <v>1364</v>
      </c>
      <c r="D2607">
        <v>4.9918764423628895E-3</v>
      </c>
    </row>
    <row r="2608" spans="1:4" x14ac:dyDescent="0.25">
      <c r="A2608" t="s">
        <v>2991</v>
      </c>
      <c r="B2608" t="s">
        <v>3120</v>
      </c>
      <c r="C2608" t="s">
        <v>1364</v>
      </c>
      <c r="D2608">
        <v>4.543994593709454E-3</v>
      </c>
    </row>
    <row r="2609" spans="1:4" x14ac:dyDescent="0.25">
      <c r="A2609" t="s">
        <v>2991</v>
      </c>
      <c r="B2609" t="s">
        <v>3121</v>
      </c>
      <c r="C2609" t="s">
        <v>1364</v>
      </c>
      <c r="D2609">
        <v>0</v>
      </c>
    </row>
    <row r="2610" spans="1:4" x14ac:dyDescent="0.25">
      <c r="A2610" t="s">
        <v>2991</v>
      </c>
      <c r="B2610" t="s">
        <v>3116</v>
      </c>
      <c r="C2610" t="s">
        <v>3043</v>
      </c>
    </row>
    <row r="2611" spans="1:4" x14ac:dyDescent="0.25">
      <c r="A2611" t="s">
        <v>2991</v>
      </c>
      <c r="B2611" t="s">
        <v>3117</v>
      </c>
      <c r="C2611" t="s">
        <v>3043</v>
      </c>
    </row>
    <row r="2612" spans="1:4" x14ac:dyDescent="0.25">
      <c r="A2612" t="s">
        <v>2991</v>
      </c>
      <c r="B2612" t="s">
        <v>3118</v>
      </c>
      <c r="C2612" t="s">
        <v>3043</v>
      </c>
    </row>
    <row r="2613" spans="1:4" x14ac:dyDescent="0.25">
      <c r="A2613" t="s">
        <v>2991</v>
      </c>
      <c r="B2613" t="s">
        <v>3119</v>
      </c>
      <c r="C2613" t="s">
        <v>3043</v>
      </c>
    </row>
    <row r="2614" spans="1:4" x14ac:dyDescent="0.25">
      <c r="A2614" t="s">
        <v>2991</v>
      </c>
      <c r="B2614" t="s">
        <v>3120</v>
      </c>
      <c r="C2614" t="s">
        <v>3043</v>
      </c>
    </row>
    <row r="2615" spans="1:4" x14ac:dyDescent="0.25">
      <c r="A2615" t="s">
        <v>2991</v>
      </c>
      <c r="B2615" t="s">
        <v>3121</v>
      </c>
      <c r="C2615" t="s">
        <v>3043</v>
      </c>
    </row>
    <row r="2616" spans="1:4" x14ac:dyDescent="0.25">
      <c r="A2616" t="s">
        <v>2991</v>
      </c>
      <c r="B2616" t="s">
        <v>3116</v>
      </c>
      <c r="C2616" t="s">
        <v>3044</v>
      </c>
      <c r="D2616">
        <v>1.0658027697097023E-3</v>
      </c>
    </row>
    <row r="2617" spans="1:4" x14ac:dyDescent="0.25">
      <c r="A2617" t="s">
        <v>2991</v>
      </c>
      <c r="B2617" t="s">
        <v>3117</v>
      </c>
      <c r="C2617" t="s">
        <v>3044</v>
      </c>
      <c r="D2617">
        <v>1.6029934589303731E-4</v>
      </c>
    </row>
    <row r="2618" spans="1:4" x14ac:dyDescent="0.25">
      <c r="A2618" t="s">
        <v>2991</v>
      </c>
      <c r="B2618" t="s">
        <v>3118</v>
      </c>
      <c r="C2618" t="s">
        <v>3044</v>
      </c>
      <c r="D2618">
        <v>2.3134007475003319E-4</v>
      </c>
    </row>
    <row r="2619" spans="1:4" x14ac:dyDescent="0.25">
      <c r="A2619" t="s">
        <v>2991</v>
      </c>
      <c r="B2619" t="s">
        <v>3119</v>
      </c>
      <c r="C2619" t="s">
        <v>3044</v>
      </c>
      <c r="D2619">
        <v>9.6629252517896353E-3</v>
      </c>
    </row>
    <row r="2620" spans="1:4" x14ac:dyDescent="0.25">
      <c r="A2620" t="s">
        <v>2991</v>
      </c>
      <c r="B2620" t="s">
        <v>3120</v>
      </c>
      <c r="C2620" t="s">
        <v>3044</v>
      </c>
      <c r="D2620">
        <v>1.6804666239711375E-2</v>
      </c>
    </row>
    <row r="2621" spans="1:4" x14ac:dyDescent="0.25">
      <c r="A2621" t="s">
        <v>2991</v>
      </c>
      <c r="B2621" t="s">
        <v>3121</v>
      </c>
      <c r="C2621" t="s">
        <v>3044</v>
      </c>
      <c r="D2621">
        <v>1.7688493860342772E-2</v>
      </c>
    </row>
    <row r="2622" spans="1:4" x14ac:dyDescent="0.25">
      <c r="A2622" t="s">
        <v>2991</v>
      </c>
      <c r="B2622" t="s">
        <v>3116</v>
      </c>
      <c r="C2622" t="s">
        <v>3045</v>
      </c>
      <c r="D2622">
        <v>4.0560828164051196E-5</v>
      </c>
    </row>
    <row r="2623" spans="1:4" x14ac:dyDescent="0.25">
      <c r="A2623" t="s">
        <v>2991</v>
      </c>
      <c r="B2623" t="s">
        <v>3117</v>
      </c>
      <c r="C2623" t="s">
        <v>3045</v>
      </c>
      <c r="D2623">
        <v>0</v>
      </c>
    </row>
    <row r="2624" spans="1:4" x14ac:dyDescent="0.25">
      <c r="A2624" t="s">
        <v>2991</v>
      </c>
      <c r="B2624" t="s">
        <v>3118</v>
      </c>
      <c r="C2624" t="s">
        <v>3045</v>
      </c>
      <c r="D2624">
        <v>0</v>
      </c>
    </row>
    <row r="2625" spans="1:4" x14ac:dyDescent="0.25">
      <c r="A2625" t="s">
        <v>2991</v>
      </c>
      <c r="B2625" t="s">
        <v>3119</v>
      </c>
      <c r="C2625" t="s">
        <v>3045</v>
      </c>
      <c r="D2625">
        <v>0</v>
      </c>
    </row>
    <row r="2626" spans="1:4" x14ac:dyDescent="0.25">
      <c r="A2626" t="s">
        <v>2991</v>
      </c>
      <c r="B2626" t="s">
        <v>3120</v>
      </c>
      <c r="C2626" t="s">
        <v>3045</v>
      </c>
      <c r="D2626">
        <v>0</v>
      </c>
    </row>
    <row r="2627" spans="1:4" x14ac:dyDescent="0.25">
      <c r="A2627" t="s">
        <v>2991</v>
      </c>
      <c r="B2627" t="s">
        <v>3121</v>
      </c>
      <c r="C2627" t="s">
        <v>3045</v>
      </c>
      <c r="D2627">
        <v>0</v>
      </c>
    </row>
    <row r="2628" spans="1:4" x14ac:dyDescent="0.25">
      <c r="A2628" t="s">
        <v>2991</v>
      </c>
      <c r="B2628" t="s">
        <v>3116</v>
      </c>
      <c r="C2628" t="s">
        <v>3046</v>
      </c>
      <c r="D2628">
        <v>9.5297265675773756E-4</v>
      </c>
    </row>
    <row r="2629" spans="1:4" x14ac:dyDescent="0.25">
      <c r="A2629" t="s">
        <v>2991</v>
      </c>
      <c r="B2629" t="s">
        <v>3117</v>
      </c>
      <c r="C2629" t="s">
        <v>3046</v>
      </c>
      <c r="D2629">
        <v>2.6713549218576132E-3</v>
      </c>
    </row>
    <row r="2630" spans="1:4" x14ac:dyDescent="0.25">
      <c r="A2630" t="s">
        <v>2991</v>
      </c>
      <c r="B2630" t="s">
        <v>3118</v>
      </c>
      <c r="C2630" t="s">
        <v>3046</v>
      </c>
      <c r="D2630">
        <v>1.5905020427119242E-2</v>
      </c>
    </row>
    <row r="2631" spans="1:4" x14ac:dyDescent="0.25">
      <c r="A2631" t="s">
        <v>2991</v>
      </c>
      <c r="B2631" t="s">
        <v>3119</v>
      </c>
      <c r="C2631" t="s">
        <v>3046</v>
      </c>
      <c r="D2631">
        <v>3.8281749564331548E-4</v>
      </c>
    </row>
    <row r="2632" spans="1:4" x14ac:dyDescent="0.25">
      <c r="A2632" t="s">
        <v>2991</v>
      </c>
      <c r="B2632" t="s">
        <v>3120</v>
      </c>
      <c r="C2632" t="s">
        <v>3046</v>
      </c>
      <c r="D2632">
        <v>0</v>
      </c>
    </row>
    <row r="2633" spans="1:4" x14ac:dyDescent="0.25">
      <c r="A2633" t="s">
        <v>2991</v>
      </c>
      <c r="B2633" t="s">
        <v>3121</v>
      </c>
      <c r="C2633" t="s">
        <v>3046</v>
      </c>
      <c r="D2633">
        <v>0</v>
      </c>
    </row>
    <row r="2634" spans="1:4" x14ac:dyDescent="0.25">
      <c r="A2634" t="s">
        <v>2991</v>
      </c>
      <c r="B2634" t="s">
        <v>3116</v>
      </c>
      <c r="C2634" t="s">
        <v>313</v>
      </c>
      <c r="D2634">
        <v>6.3241866398112216E-5</v>
      </c>
    </row>
    <row r="2635" spans="1:4" x14ac:dyDescent="0.25">
      <c r="A2635" t="s">
        <v>2991</v>
      </c>
      <c r="B2635" t="s">
        <v>3117</v>
      </c>
      <c r="C2635" t="s">
        <v>313</v>
      </c>
      <c r="D2635">
        <v>2.0259922483927251E-3</v>
      </c>
    </row>
    <row r="2636" spans="1:4" x14ac:dyDescent="0.25">
      <c r="A2636" t="s">
        <v>2991</v>
      </c>
      <c r="B2636" t="s">
        <v>3118</v>
      </c>
      <c r="C2636" t="s">
        <v>313</v>
      </c>
      <c r="D2636">
        <v>0</v>
      </c>
    </row>
    <row r="2637" spans="1:4" x14ac:dyDescent="0.25">
      <c r="A2637" t="s">
        <v>2991</v>
      </c>
      <c r="B2637" t="s">
        <v>3119</v>
      </c>
      <c r="C2637" t="s">
        <v>313</v>
      </c>
      <c r="D2637">
        <v>0</v>
      </c>
    </row>
    <row r="2638" spans="1:4" x14ac:dyDescent="0.25">
      <c r="A2638" t="s">
        <v>2991</v>
      </c>
      <c r="B2638" t="s">
        <v>3120</v>
      </c>
      <c r="C2638" t="s">
        <v>313</v>
      </c>
      <c r="D2638">
        <v>0</v>
      </c>
    </row>
    <row r="2639" spans="1:4" x14ac:dyDescent="0.25">
      <c r="A2639" t="s">
        <v>2991</v>
      </c>
      <c r="B2639" t="s">
        <v>3121</v>
      </c>
      <c r="C2639" t="s">
        <v>313</v>
      </c>
      <c r="D2639">
        <v>0</v>
      </c>
    </row>
    <row r="2640" spans="1:4" x14ac:dyDescent="0.25">
      <c r="A2640" t="s">
        <v>2991</v>
      </c>
      <c r="B2640" t="s">
        <v>3116</v>
      </c>
      <c r="C2640" t="s">
        <v>3047</v>
      </c>
      <c r="D2640">
        <v>1.1150104321890591E-3</v>
      </c>
    </row>
    <row r="2641" spans="1:4" x14ac:dyDescent="0.25">
      <c r="A2641" t="s">
        <v>2991</v>
      </c>
      <c r="B2641" t="s">
        <v>3117</v>
      </c>
      <c r="C2641" t="s">
        <v>3047</v>
      </c>
      <c r="D2641">
        <v>8.2642042728396658E-4</v>
      </c>
    </row>
    <row r="2642" spans="1:4" x14ac:dyDescent="0.25">
      <c r="A2642" t="s">
        <v>2991</v>
      </c>
      <c r="B2642" t="s">
        <v>3118</v>
      </c>
      <c r="C2642" t="s">
        <v>3047</v>
      </c>
      <c r="D2642">
        <v>9.7720170368403142E-4</v>
      </c>
    </row>
    <row r="2643" spans="1:4" x14ac:dyDescent="0.25">
      <c r="A2643" t="s">
        <v>2991</v>
      </c>
      <c r="B2643" t="s">
        <v>3119</v>
      </c>
      <c r="C2643" t="s">
        <v>3047</v>
      </c>
      <c r="D2643">
        <v>9.8632915930573425E-3</v>
      </c>
    </row>
    <row r="2644" spans="1:4" x14ac:dyDescent="0.25">
      <c r="A2644" t="s">
        <v>2991</v>
      </c>
      <c r="B2644" t="s">
        <v>3120</v>
      </c>
      <c r="C2644" t="s">
        <v>3047</v>
      </c>
      <c r="D2644">
        <v>3.0695337172802449E-2</v>
      </c>
    </row>
    <row r="2645" spans="1:4" x14ac:dyDescent="0.25">
      <c r="A2645" t="s">
        <v>2991</v>
      </c>
      <c r="B2645" t="s">
        <v>3121</v>
      </c>
      <c r="C2645" t="s">
        <v>3047</v>
      </c>
      <c r="D2645">
        <v>7.6990530744019306E-2</v>
      </c>
    </row>
    <row r="2646" spans="1:4" x14ac:dyDescent="0.25">
      <c r="A2646" t="s">
        <v>2991</v>
      </c>
      <c r="B2646" t="s">
        <v>3116</v>
      </c>
      <c r="C2646" t="s">
        <v>3048</v>
      </c>
      <c r="D2646">
        <v>6.2839088399827502E-4</v>
      </c>
    </row>
    <row r="2647" spans="1:4" x14ac:dyDescent="0.25">
      <c r="A2647" t="s">
        <v>2991</v>
      </c>
      <c r="B2647" t="s">
        <v>3117</v>
      </c>
      <c r="C2647" t="s">
        <v>3048</v>
      </c>
      <c r="D2647">
        <v>2.1903535749737391E-3</v>
      </c>
    </row>
    <row r="2648" spans="1:4" x14ac:dyDescent="0.25">
      <c r="A2648" t="s">
        <v>2991</v>
      </c>
      <c r="B2648" t="s">
        <v>3118</v>
      </c>
      <c r="C2648" t="s">
        <v>3048</v>
      </c>
      <c r="D2648">
        <v>6.2466287190193941E-3</v>
      </c>
    </row>
    <row r="2649" spans="1:4" x14ac:dyDescent="0.25">
      <c r="A2649" t="s">
        <v>2991</v>
      </c>
      <c r="B2649" t="s">
        <v>3119</v>
      </c>
      <c r="C2649" t="s">
        <v>3048</v>
      </c>
      <c r="D2649">
        <v>2.1809354469115728E-2</v>
      </c>
    </row>
    <row r="2650" spans="1:4" x14ac:dyDescent="0.25">
      <c r="A2650" t="s">
        <v>2991</v>
      </c>
      <c r="B2650" t="s">
        <v>3120</v>
      </c>
      <c r="C2650" t="s">
        <v>3048</v>
      </c>
      <c r="D2650">
        <v>4.0531572678637655E-2</v>
      </c>
    </row>
    <row r="2651" spans="1:4" x14ac:dyDescent="0.25">
      <c r="A2651" t="s">
        <v>2991</v>
      </c>
      <c r="B2651" t="s">
        <v>3121</v>
      </c>
      <c r="C2651" t="s">
        <v>3048</v>
      </c>
      <c r="D2651">
        <v>2.9861796404956585E-2</v>
      </c>
    </row>
    <row r="2652" spans="1:4" x14ac:dyDescent="0.25">
      <c r="A2652" t="s">
        <v>2991</v>
      </c>
      <c r="B2652" t="s">
        <v>3116</v>
      </c>
      <c r="C2652" t="s">
        <v>3049</v>
      </c>
    </row>
    <row r="2653" spans="1:4" x14ac:dyDescent="0.25">
      <c r="A2653" t="s">
        <v>2991</v>
      </c>
      <c r="B2653" t="s">
        <v>3117</v>
      </c>
      <c r="C2653" t="s">
        <v>3049</v>
      </c>
    </row>
    <row r="2654" spans="1:4" x14ac:dyDescent="0.25">
      <c r="A2654" t="s">
        <v>2991</v>
      </c>
      <c r="B2654" t="s">
        <v>3118</v>
      </c>
      <c r="C2654" t="s">
        <v>3049</v>
      </c>
    </row>
    <row r="2655" spans="1:4" x14ac:dyDescent="0.25">
      <c r="A2655" t="s">
        <v>2991</v>
      </c>
      <c r="B2655" t="s">
        <v>3119</v>
      </c>
      <c r="C2655" t="s">
        <v>3049</v>
      </c>
    </row>
    <row r="2656" spans="1:4" x14ac:dyDescent="0.25">
      <c r="A2656" t="s">
        <v>2991</v>
      </c>
      <c r="B2656" t="s">
        <v>3120</v>
      </c>
      <c r="C2656" t="s">
        <v>3049</v>
      </c>
    </row>
    <row r="2657" spans="1:4" x14ac:dyDescent="0.25">
      <c r="A2657" t="s">
        <v>2991</v>
      </c>
      <c r="B2657" t="s">
        <v>3121</v>
      </c>
      <c r="C2657" t="s">
        <v>3049</v>
      </c>
    </row>
    <row r="2658" spans="1:4" x14ac:dyDescent="0.25">
      <c r="A2658" t="s">
        <v>2991</v>
      </c>
      <c r="B2658" t="s">
        <v>3116</v>
      </c>
      <c r="C2658" t="s">
        <v>3050</v>
      </c>
    </row>
    <row r="2659" spans="1:4" x14ac:dyDescent="0.25">
      <c r="A2659" t="s">
        <v>2991</v>
      </c>
      <c r="B2659" t="s">
        <v>3117</v>
      </c>
      <c r="C2659" t="s">
        <v>3050</v>
      </c>
    </row>
    <row r="2660" spans="1:4" x14ac:dyDescent="0.25">
      <c r="A2660" t="s">
        <v>2991</v>
      </c>
      <c r="B2660" t="s">
        <v>3118</v>
      </c>
      <c r="C2660" t="s">
        <v>3050</v>
      </c>
    </row>
    <row r="2661" spans="1:4" x14ac:dyDescent="0.25">
      <c r="A2661" t="s">
        <v>2991</v>
      </c>
      <c r="B2661" t="s">
        <v>3119</v>
      </c>
      <c r="C2661" t="s">
        <v>3050</v>
      </c>
    </row>
    <row r="2662" spans="1:4" x14ac:dyDescent="0.25">
      <c r="A2662" t="s">
        <v>2991</v>
      </c>
      <c r="B2662" t="s">
        <v>3120</v>
      </c>
      <c r="C2662" t="s">
        <v>3050</v>
      </c>
    </row>
    <row r="2663" spans="1:4" x14ac:dyDescent="0.25">
      <c r="A2663" t="s">
        <v>2991</v>
      </c>
      <c r="B2663" t="s">
        <v>3121</v>
      </c>
      <c r="C2663" t="s">
        <v>3050</v>
      </c>
    </row>
    <row r="2664" spans="1:4" x14ac:dyDescent="0.25">
      <c r="A2664" t="s">
        <v>2991</v>
      </c>
      <c r="B2664" t="s">
        <v>3116</v>
      </c>
      <c r="C2664" t="s">
        <v>315</v>
      </c>
      <c r="D2664">
        <v>9.7349780833340892E-4</v>
      </c>
    </row>
    <row r="2665" spans="1:4" x14ac:dyDescent="0.25">
      <c r="A2665" t="s">
        <v>2991</v>
      </c>
      <c r="B2665" t="s">
        <v>3117</v>
      </c>
      <c r="C2665" t="s">
        <v>315</v>
      </c>
      <c r="D2665">
        <v>9.830045141152289E-4</v>
      </c>
    </row>
    <row r="2666" spans="1:4" x14ac:dyDescent="0.25">
      <c r="A2666" t="s">
        <v>2991</v>
      </c>
      <c r="B2666" t="s">
        <v>3118</v>
      </c>
      <c r="C2666" t="s">
        <v>315</v>
      </c>
      <c r="D2666">
        <v>1.3739751971917138E-3</v>
      </c>
    </row>
    <row r="2667" spans="1:4" x14ac:dyDescent="0.25">
      <c r="A2667" t="s">
        <v>2991</v>
      </c>
      <c r="B2667" t="s">
        <v>3119</v>
      </c>
      <c r="C2667" t="s">
        <v>315</v>
      </c>
      <c r="D2667">
        <v>1.039509436721138E-2</v>
      </c>
    </row>
    <row r="2668" spans="1:4" x14ac:dyDescent="0.25">
      <c r="A2668" t="s">
        <v>2991</v>
      </c>
      <c r="B2668" t="s">
        <v>3120</v>
      </c>
      <c r="C2668" t="s">
        <v>315</v>
      </c>
      <c r="D2668">
        <v>2.5650177078730182E-2</v>
      </c>
    </row>
    <row r="2669" spans="1:4" x14ac:dyDescent="0.25">
      <c r="A2669" t="s">
        <v>2991</v>
      </c>
      <c r="B2669" t="s">
        <v>3121</v>
      </c>
      <c r="C2669" t="s">
        <v>315</v>
      </c>
      <c r="D2669">
        <v>3.4868250868679299E-2</v>
      </c>
    </row>
    <row r="2670" spans="1:4" x14ac:dyDescent="0.25">
      <c r="A2670" t="s">
        <v>2992</v>
      </c>
      <c r="B2670" t="s">
        <v>3116</v>
      </c>
      <c r="C2670" t="s">
        <v>1364</v>
      </c>
    </row>
    <row r="2671" spans="1:4" x14ac:dyDescent="0.25">
      <c r="A2671" t="s">
        <v>2992</v>
      </c>
      <c r="B2671" t="s">
        <v>3117</v>
      </c>
      <c r="C2671" t="s">
        <v>1364</v>
      </c>
    </row>
    <row r="2672" spans="1:4" x14ac:dyDescent="0.25">
      <c r="A2672" t="s">
        <v>2992</v>
      </c>
      <c r="B2672" t="s">
        <v>3118</v>
      </c>
      <c r="C2672" t="s">
        <v>1364</v>
      </c>
    </row>
    <row r="2673" spans="1:3" x14ac:dyDescent="0.25">
      <c r="A2673" t="s">
        <v>2992</v>
      </c>
      <c r="B2673" t="s">
        <v>3119</v>
      </c>
      <c r="C2673" t="s">
        <v>1364</v>
      </c>
    </row>
    <row r="2674" spans="1:3" x14ac:dyDescent="0.25">
      <c r="A2674" t="s">
        <v>2992</v>
      </c>
      <c r="B2674" t="s">
        <v>3120</v>
      </c>
      <c r="C2674" t="s">
        <v>1364</v>
      </c>
    </row>
    <row r="2675" spans="1:3" x14ac:dyDescent="0.25">
      <c r="A2675" t="s">
        <v>2992</v>
      </c>
      <c r="B2675" t="s">
        <v>3121</v>
      </c>
      <c r="C2675" t="s">
        <v>1364</v>
      </c>
    </row>
    <row r="2676" spans="1:3" x14ac:dyDescent="0.25">
      <c r="A2676" t="s">
        <v>2992</v>
      </c>
      <c r="B2676" t="s">
        <v>3116</v>
      </c>
      <c r="C2676" t="s">
        <v>3043</v>
      </c>
    </row>
    <row r="2677" spans="1:3" x14ac:dyDescent="0.25">
      <c r="A2677" t="s">
        <v>2992</v>
      </c>
      <c r="B2677" t="s">
        <v>3117</v>
      </c>
      <c r="C2677" t="s">
        <v>3043</v>
      </c>
    </row>
    <row r="2678" spans="1:3" x14ac:dyDescent="0.25">
      <c r="A2678" t="s">
        <v>2992</v>
      </c>
      <c r="B2678" t="s">
        <v>3118</v>
      </c>
      <c r="C2678" t="s">
        <v>3043</v>
      </c>
    </row>
    <row r="2679" spans="1:3" x14ac:dyDescent="0.25">
      <c r="A2679" t="s">
        <v>2992</v>
      </c>
      <c r="B2679" t="s">
        <v>3119</v>
      </c>
      <c r="C2679" t="s">
        <v>3043</v>
      </c>
    </row>
    <row r="2680" spans="1:3" x14ac:dyDescent="0.25">
      <c r="A2680" t="s">
        <v>2992</v>
      </c>
      <c r="B2680" t="s">
        <v>3120</v>
      </c>
      <c r="C2680" t="s">
        <v>3043</v>
      </c>
    </row>
    <row r="2681" spans="1:3" x14ac:dyDescent="0.25">
      <c r="A2681" t="s">
        <v>2992</v>
      </c>
      <c r="B2681" t="s">
        <v>3121</v>
      </c>
      <c r="C2681" t="s">
        <v>3043</v>
      </c>
    </row>
    <row r="2682" spans="1:3" x14ac:dyDescent="0.25">
      <c r="A2682" t="s">
        <v>2992</v>
      </c>
      <c r="B2682" t="s">
        <v>3116</v>
      </c>
      <c r="C2682" t="s">
        <v>3044</v>
      </c>
    </row>
    <row r="2683" spans="1:3" x14ac:dyDescent="0.25">
      <c r="A2683" t="s">
        <v>2992</v>
      </c>
      <c r="B2683" t="s">
        <v>3117</v>
      </c>
      <c r="C2683" t="s">
        <v>3044</v>
      </c>
    </row>
    <row r="2684" spans="1:3" x14ac:dyDescent="0.25">
      <c r="A2684" t="s">
        <v>2992</v>
      </c>
      <c r="B2684" t="s">
        <v>3118</v>
      </c>
      <c r="C2684" t="s">
        <v>3044</v>
      </c>
    </row>
    <row r="2685" spans="1:3" x14ac:dyDescent="0.25">
      <c r="A2685" t="s">
        <v>2992</v>
      </c>
      <c r="B2685" t="s">
        <v>3119</v>
      </c>
      <c r="C2685" t="s">
        <v>3044</v>
      </c>
    </row>
    <row r="2686" spans="1:3" x14ac:dyDescent="0.25">
      <c r="A2686" t="s">
        <v>2992</v>
      </c>
      <c r="B2686" t="s">
        <v>3120</v>
      </c>
      <c r="C2686" t="s">
        <v>3044</v>
      </c>
    </row>
    <row r="2687" spans="1:3" x14ac:dyDescent="0.25">
      <c r="A2687" t="s">
        <v>2992</v>
      </c>
      <c r="B2687" t="s">
        <v>3121</v>
      </c>
      <c r="C2687" t="s">
        <v>3044</v>
      </c>
    </row>
    <row r="2688" spans="1:3" x14ac:dyDescent="0.25">
      <c r="A2688" t="s">
        <v>2992</v>
      </c>
      <c r="B2688" t="s">
        <v>3116</v>
      </c>
      <c r="C2688" t="s">
        <v>3045</v>
      </c>
    </row>
    <row r="2689" spans="1:3" x14ac:dyDescent="0.25">
      <c r="A2689" t="s">
        <v>2992</v>
      </c>
      <c r="B2689" t="s">
        <v>3117</v>
      </c>
      <c r="C2689" t="s">
        <v>3045</v>
      </c>
    </row>
    <row r="2690" spans="1:3" x14ac:dyDescent="0.25">
      <c r="A2690" t="s">
        <v>2992</v>
      </c>
      <c r="B2690" t="s">
        <v>3118</v>
      </c>
      <c r="C2690" t="s">
        <v>3045</v>
      </c>
    </row>
    <row r="2691" spans="1:3" x14ac:dyDescent="0.25">
      <c r="A2691" t="s">
        <v>2992</v>
      </c>
      <c r="B2691" t="s">
        <v>3119</v>
      </c>
      <c r="C2691" t="s">
        <v>3045</v>
      </c>
    </row>
    <row r="2692" spans="1:3" x14ac:dyDescent="0.25">
      <c r="A2692" t="s">
        <v>2992</v>
      </c>
      <c r="B2692" t="s">
        <v>3120</v>
      </c>
      <c r="C2692" t="s">
        <v>3045</v>
      </c>
    </row>
    <row r="2693" spans="1:3" x14ac:dyDescent="0.25">
      <c r="A2693" t="s">
        <v>2992</v>
      </c>
      <c r="B2693" t="s">
        <v>3121</v>
      </c>
      <c r="C2693" t="s">
        <v>3045</v>
      </c>
    </row>
    <row r="2694" spans="1:3" x14ac:dyDescent="0.25">
      <c r="A2694" t="s">
        <v>2992</v>
      </c>
      <c r="B2694" t="s">
        <v>3116</v>
      </c>
      <c r="C2694" t="s">
        <v>3046</v>
      </c>
    </row>
    <row r="2695" spans="1:3" x14ac:dyDescent="0.25">
      <c r="A2695" t="s">
        <v>2992</v>
      </c>
      <c r="B2695" t="s">
        <v>3117</v>
      </c>
      <c r="C2695" t="s">
        <v>3046</v>
      </c>
    </row>
    <row r="2696" spans="1:3" x14ac:dyDescent="0.25">
      <c r="A2696" t="s">
        <v>2992</v>
      </c>
      <c r="B2696" t="s">
        <v>3118</v>
      </c>
      <c r="C2696" t="s">
        <v>3046</v>
      </c>
    </row>
    <row r="2697" spans="1:3" x14ac:dyDescent="0.25">
      <c r="A2697" t="s">
        <v>2992</v>
      </c>
      <c r="B2697" t="s">
        <v>3119</v>
      </c>
      <c r="C2697" t="s">
        <v>3046</v>
      </c>
    </row>
    <row r="2698" spans="1:3" x14ac:dyDescent="0.25">
      <c r="A2698" t="s">
        <v>2992</v>
      </c>
      <c r="B2698" t="s">
        <v>3120</v>
      </c>
      <c r="C2698" t="s">
        <v>3046</v>
      </c>
    </row>
    <row r="2699" spans="1:3" x14ac:dyDescent="0.25">
      <c r="A2699" t="s">
        <v>2992</v>
      </c>
      <c r="B2699" t="s">
        <v>3121</v>
      </c>
      <c r="C2699" t="s">
        <v>3046</v>
      </c>
    </row>
    <row r="2700" spans="1:3" x14ac:dyDescent="0.25">
      <c r="A2700" t="s">
        <v>2992</v>
      </c>
      <c r="B2700" t="s">
        <v>3116</v>
      </c>
      <c r="C2700" t="s">
        <v>313</v>
      </c>
    </row>
    <row r="2701" spans="1:3" x14ac:dyDescent="0.25">
      <c r="A2701" t="s">
        <v>2992</v>
      </c>
      <c r="B2701" t="s">
        <v>3117</v>
      </c>
      <c r="C2701" t="s">
        <v>313</v>
      </c>
    </row>
    <row r="2702" spans="1:3" x14ac:dyDescent="0.25">
      <c r="A2702" t="s">
        <v>2992</v>
      </c>
      <c r="B2702" t="s">
        <v>3118</v>
      </c>
      <c r="C2702" t="s">
        <v>313</v>
      </c>
    </row>
    <row r="2703" spans="1:3" x14ac:dyDescent="0.25">
      <c r="A2703" t="s">
        <v>2992</v>
      </c>
      <c r="B2703" t="s">
        <v>3119</v>
      </c>
      <c r="C2703" t="s">
        <v>313</v>
      </c>
    </row>
    <row r="2704" spans="1:3" x14ac:dyDescent="0.25">
      <c r="A2704" t="s">
        <v>2992</v>
      </c>
      <c r="B2704" t="s">
        <v>3120</v>
      </c>
      <c r="C2704" t="s">
        <v>313</v>
      </c>
    </row>
    <row r="2705" spans="1:4" x14ac:dyDescent="0.25">
      <c r="A2705" t="s">
        <v>2992</v>
      </c>
      <c r="B2705" t="s">
        <v>3121</v>
      </c>
      <c r="C2705" t="s">
        <v>313</v>
      </c>
    </row>
    <row r="2706" spans="1:4" x14ac:dyDescent="0.25">
      <c r="A2706" t="s">
        <v>2992</v>
      </c>
      <c r="B2706" t="s">
        <v>3116</v>
      </c>
      <c r="C2706" t="s">
        <v>3047</v>
      </c>
      <c r="D2706">
        <v>3.4632787276732699E-3</v>
      </c>
    </row>
    <row r="2707" spans="1:4" x14ac:dyDescent="0.25">
      <c r="A2707" t="s">
        <v>2992</v>
      </c>
      <c r="B2707" t="s">
        <v>3117</v>
      </c>
      <c r="C2707" t="s">
        <v>3047</v>
      </c>
      <c r="D2707">
        <v>1.4635518867191382E-3</v>
      </c>
    </row>
    <row r="2708" spans="1:4" x14ac:dyDescent="0.25">
      <c r="A2708" t="s">
        <v>2992</v>
      </c>
      <c r="B2708" t="s">
        <v>3118</v>
      </c>
      <c r="C2708" t="s">
        <v>3047</v>
      </c>
      <c r="D2708">
        <v>1.1891717846056901E-2</v>
      </c>
    </row>
    <row r="2709" spans="1:4" x14ac:dyDescent="0.25">
      <c r="A2709" t="s">
        <v>2992</v>
      </c>
      <c r="B2709" t="s">
        <v>3119</v>
      </c>
      <c r="C2709" t="s">
        <v>3047</v>
      </c>
      <c r="D2709">
        <v>0</v>
      </c>
    </row>
    <row r="2710" spans="1:4" x14ac:dyDescent="0.25">
      <c r="A2710" t="s">
        <v>2992</v>
      </c>
      <c r="B2710" t="s">
        <v>3120</v>
      </c>
      <c r="C2710" t="s">
        <v>3047</v>
      </c>
      <c r="D2710">
        <v>0</v>
      </c>
    </row>
    <row r="2711" spans="1:4" x14ac:dyDescent="0.25">
      <c r="A2711" t="s">
        <v>2992</v>
      </c>
      <c r="B2711" t="s">
        <v>3121</v>
      </c>
      <c r="C2711" t="s">
        <v>3047</v>
      </c>
      <c r="D2711">
        <v>0</v>
      </c>
    </row>
    <row r="2712" spans="1:4" x14ac:dyDescent="0.25">
      <c r="A2712" t="s">
        <v>2992</v>
      </c>
      <c r="B2712" t="s">
        <v>3116</v>
      </c>
      <c r="C2712" t="s">
        <v>3048</v>
      </c>
    </row>
    <row r="2713" spans="1:4" x14ac:dyDescent="0.25">
      <c r="A2713" t="s">
        <v>2992</v>
      </c>
      <c r="B2713" t="s">
        <v>3117</v>
      </c>
      <c r="C2713" t="s">
        <v>3048</v>
      </c>
    </row>
    <row r="2714" spans="1:4" x14ac:dyDescent="0.25">
      <c r="A2714" t="s">
        <v>2992</v>
      </c>
      <c r="B2714" t="s">
        <v>3118</v>
      </c>
      <c r="C2714" t="s">
        <v>3048</v>
      </c>
    </row>
    <row r="2715" spans="1:4" x14ac:dyDescent="0.25">
      <c r="A2715" t="s">
        <v>2992</v>
      </c>
      <c r="B2715" t="s">
        <v>3119</v>
      </c>
      <c r="C2715" t="s">
        <v>3048</v>
      </c>
    </row>
    <row r="2716" spans="1:4" x14ac:dyDescent="0.25">
      <c r="A2716" t="s">
        <v>2992</v>
      </c>
      <c r="B2716" t="s">
        <v>3120</v>
      </c>
      <c r="C2716" t="s">
        <v>3048</v>
      </c>
    </row>
    <row r="2717" spans="1:4" x14ac:dyDescent="0.25">
      <c r="A2717" t="s">
        <v>2992</v>
      </c>
      <c r="B2717" t="s">
        <v>3121</v>
      </c>
      <c r="C2717" t="s">
        <v>3048</v>
      </c>
    </row>
    <row r="2718" spans="1:4" x14ac:dyDescent="0.25">
      <c r="A2718" t="s">
        <v>2992</v>
      </c>
      <c r="B2718" t="s">
        <v>3116</v>
      </c>
      <c r="C2718" t="s">
        <v>3049</v>
      </c>
    </row>
    <row r="2719" spans="1:4" x14ac:dyDescent="0.25">
      <c r="A2719" t="s">
        <v>2992</v>
      </c>
      <c r="B2719" t="s">
        <v>3117</v>
      </c>
      <c r="C2719" t="s">
        <v>3049</v>
      </c>
    </row>
    <row r="2720" spans="1:4" x14ac:dyDescent="0.25">
      <c r="A2720" t="s">
        <v>2992</v>
      </c>
      <c r="B2720" t="s">
        <v>3118</v>
      </c>
      <c r="C2720" t="s">
        <v>3049</v>
      </c>
    </row>
    <row r="2721" spans="1:4" x14ac:dyDescent="0.25">
      <c r="A2721" t="s">
        <v>2992</v>
      </c>
      <c r="B2721" t="s">
        <v>3119</v>
      </c>
      <c r="C2721" t="s">
        <v>3049</v>
      </c>
    </row>
    <row r="2722" spans="1:4" x14ac:dyDescent="0.25">
      <c r="A2722" t="s">
        <v>2992</v>
      </c>
      <c r="B2722" t="s">
        <v>3120</v>
      </c>
      <c r="C2722" t="s">
        <v>3049</v>
      </c>
    </row>
    <row r="2723" spans="1:4" x14ac:dyDescent="0.25">
      <c r="A2723" t="s">
        <v>2992</v>
      </c>
      <c r="B2723" t="s">
        <v>3121</v>
      </c>
      <c r="C2723" t="s">
        <v>3049</v>
      </c>
    </row>
    <row r="2724" spans="1:4" x14ac:dyDescent="0.25">
      <c r="A2724" t="s">
        <v>2992</v>
      </c>
      <c r="B2724" t="s">
        <v>3116</v>
      </c>
      <c r="C2724" t="s">
        <v>3050</v>
      </c>
    </row>
    <row r="2725" spans="1:4" x14ac:dyDescent="0.25">
      <c r="A2725" t="s">
        <v>2992</v>
      </c>
      <c r="B2725" t="s">
        <v>3117</v>
      </c>
      <c r="C2725" t="s">
        <v>3050</v>
      </c>
    </row>
    <row r="2726" spans="1:4" x14ac:dyDescent="0.25">
      <c r="A2726" t="s">
        <v>2992</v>
      </c>
      <c r="B2726" t="s">
        <v>3118</v>
      </c>
      <c r="C2726" t="s">
        <v>3050</v>
      </c>
    </row>
    <row r="2727" spans="1:4" x14ac:dyDescent="0.25">
      <c r="A2727" t="s">
        <v>2992</v>
      </c>
      <c r="B2727" t="s">
        <v>3119</v>
      </c>
      <c r="C2727" t="s">
        <v>3050</v>
      </c>
    </row>
    <row r="2728" spans="1:4" x14ac:dyDescent="0.25">
      <c r="A2728" t="s">
        <v>2992</v>
      </c>
      <c r="B2728" t="s">
        <v>3120</v>
      </c>
      <c r="C2728" t="s">
        <v>3050</v>
      </c>
    </row>
    <row r="2729" spans="1:4" x14ac:dyDescent="0.25">
      <c r="A2729" t="s">
        <v>2992</v>
      </c>
      <c r="B2729" t="s">
        <v>3121</v>
      </c>
      <c r="C2729" t="s">
        <v>3050</v>
      </c>
    </row>
    <row r="2730" spans="1:4" x14ac:dyDescent="0.25">
      <c r="A2730" t="s">
        <v>2992</v>
      </c>
      <c r="B2730" t="s">
        <v>3116</v>
      </c>
      <c r="C2730" t="s">
        <v>315</v>
      </c>
      <c r="D2730">
        <v>1.791003781541578E-4</v>
      </c>
    </row>
    <row r="2731" spans="1:4" x14ac:dyDescent="0.25">
      <c r="A2731" t="s">
        <v>2992</v>
      </c>
      <c r="B2731" t="s">
        <v>3117</v>
      </c>
      <c r="C2731" t="s">
        <v>315</v>
      </c>
      <c r="D2731">
        <v>2.6917290026503773E-5</v>
      </c>
    </row>
    <row r="2732" spans="1:4" x14ac:dyDescent="0.25">
      <c r="A2732" t="s">
        <v>2992</v>
      </c>
      <c r="B2732" t="s">
        <v>3118</v>
      </c>
      <c r="C2732" t="s">
        <v>315</v>
      </c>
      <c r="D2732">
        <v>1.6698804451196851E-4</v>
      </c>
    </row>
    <row r="2733" spans="1:4" x14ac:dyDescent="0.25">
      <c r="A2733" t="s">
        <v>2992</v>
      </c>
      <c r="B2733" t="s">
        <v>3119</v>
      </c>
      <c r="C2733" t="s">
        <v>315</v>
      </c>
      <c r="D2733">
        <v>0</v>
      </c>
    </row>
    <row r="2734" spans="1:4" x14ac:dyDescent="0.25">
      <c r="A2734" t="s">
        <v>2992</v>
      </c>
      <c r="B2734" t="s">
        <v>3120</v>
      </c>
      <c r="C2734" t="s">
        <v>315</v>
      </c>
      <c r="D2734">
        <v>0</v>
      </c>
    </row>
    <row r="2735" spans="1:4" x14ac:dyDescent="0.25">
      <c r="A2735" t="s">
        <v>2992</v>
      </c>
      <c r="B2735" t="s">
        <v>3121</v>
      </c>
      <c r="C2735" t="s">
        <v>315</v>
      </c>
      <c r="D2735">
        <v>0</v>
      </c>
    </row>
    <row r="2736" spans="1:4" x14ac:dyDescent="0.25">
      <c r="A2736" t="s">
        <v>2993</v>
      </c>
      <c r="B2736" t="s">
        <v>3116</v>
      </c>
      <c r="C2736" t="s">
        <v>1364</v>
      </c>
    </row>
    <row r="2737" spans="1:3" x14ac:dyDescent="0.25">
      <c r="A2737" t="s">
        <v>2993</v>
      </c>
      <c r="B2737" t="s">
        <v>3117</v>
      </c>
      <c r="C2737" t="s">
        <v>1364</v>
      </c>
    </row>
    <row r="2738" spans="1:3" x14ac:dyDescent="0.25">
      <c r="A2738" t="s">
        <v>2993</v>
      </c>
      <c r="B2738" t="s">
        <v>3118</v>
      </c>
      <c r="C2738" t="s">
        <v>1364</v>
      </c>
    </row>
    <row r="2739" spans="1:3" x14ac:dyDescent="0.25">
      <c r="A2739" t="s">
        <v>2993</v>
      </c>
      <c r="B2739" t="s">
        <v>3119</v>
      </c>
      <c r="C2739" t="s">
        <v>1364</v>
      </c>
    </row>
    <row r="2740" spans="1:3" x14ac:dyDescent="0.25">
      <c r="A2740" t="s">
        <v>2993</v>
      </c>
      <c r="B2740" t="s">
        <v>3120</v>
      </c>
      <c r="C2740" t="s">
        <v>1364</v>
      </c>
    </row>
    <row r="2741" spans="1:3" x14ac:dyDescent="0.25">
      <c r="A2741" t="s">
        <v>2993</v>
      </c>
      <c r="B2741" t="s">
        <v>3121</v>
      </c>
      <c r="C2741" t="s">
        <v>1364</v>
      </c>
    </row>
    <row r="2742" spans="1:3" x14ac:dyDescent="0.25">
      <c r="A2742" t="s">
        <v>2993</v>
      </c>
      <c r="B2742" t="s">
        <v>3116</v>
      </c>
      <c r="C2742" t="s">
        <v>3043</v>
      </c>
    </row>
    <row r="2743" spans="1:3" x14ac:dyDescent="0.25">
      <c r="A2743" t="s">
        <v>2993</v>
      </c>
      <c r="B2743" t="s">
        <v>3117</v>
      </c>
      <c r="C2743" t="s">
        <v>3043</v>
      </c>
    </row>
    <row r="2744" spans="1:3" x14ac:dyDescent="0.25">
      <c r="A2744" t="s">
        <v>2993</v>
      </c>
      <c r="B2744" t="s">
        <v>3118</v>
      </c>
      <c r="C2744" t="s">
        <v>3043</v>
      </c>
    </row>
    <row r="2745" spans="1:3" x14ac:dyDescent="0.25">
      <c r="A2745" t="s">
        <v>2993</v>
      </c>
      <c r="B2745" t="s">
        <v>3119</v>
      </c>
      <c r="C2745" t="s">
        <v>3043</v>
      </c>
    </row>
    <row r="2746" spans="1:3" x14ac:dyDescent="0.25">
      <c r="A2746" t="s">
        <v>2993</v>
      </c>
      <c r="B2746" t="s">
        <v>3120</v>
      </c>
      <c r="C2746" t="s">
        <v>3043</v>
      </c>
    </row>
    <row r="2747" spans="1:3" x14ac:dyDescent="0.25">
      <c r="A2747" t="s">
        <v>2993</v>
      </c>
      <c r="B2747" t="s">
        <v>3121</v>
      </c>
      <c r="C2747" t="s">
        <v>3043</v>
      </c>
    </row>
    <row r="2748" spans="1:3" x14ac:dyDescent="0.25">
      <c r="A2748" t="s">
        <v>2993</v>
      </c>
      <c r="B2748" t="s">
        <v>3116</v>
      </c>
      <c r="C2748" t="s">
        <v>3044</v>
      </c>
    </row>
    <row r="2749" spans="1:3" x14ac:dyDescent="0.25">
      <c r="A2749" t="s">
        <v>2993</v>
      </c>
      <c r="B2749" t="s">
        <v>3117</v>
      </c>
      <c r="C2749" t="s">
        <v>3044</v>
      </c>
    </row>
    <row r="2750" spans="1:3" x14ac:dyDescent="0.25">
      <c r="A2750" t="s">
        <v>2993</v>
      </c>
      <c r="B2750" t="s">
        <v>3118</v>
      </c>
      <c r="C2750" t="s">
        <v>3044</v>
      </c>
    </row>
    <row r="2751" spans="1:3" x14ac:dyDescent="0.25">
      <c r="A2751" t="s">
        <v>2993</v>
      </c>
      <c r="B2751" t="s">
        <v>3119</v>
      </c>
      <c r="C2751" t="s">
        <v>3044</v>
      </c>
    </row>
    <row r="2752" spans="1:3" x14ac:dyDescent="0.25">
      <c r="A2752" t="s">
        <v>2993</v>
      </c>
      <c r="B2752" t="s">
        <v>3120</v>
      </c>
      <c r="C2752" t="s">
        <v>3044</v>
      </c>
    </row>
    <row r="2753" spans="1:4" x14ac:dyDescent="0.25">
      <c r="A2753" t="s">
        <v>2993</v>
      </c>
      <c r="B2753" t="s">
        <v>3121</v>
      </c>
      <c r="C2753" t="s">
        <v>3044</v>
      </c>
    </row>
    <row r="2754" spans="1:4" x14ac:dyDescent="0.25">
      <c r="A2754" t="s">
        <v>2993</v>
      </c>
      <c r="B2754" t="s">
        <v>3116</v>
      </c>
      <c r="C2754" t="s">
        <v>3045</v>
      </c>
    </row>
    <row r="2755" spans="1:4" x14ac:dyDescent="0.25">
      <c r="A2755" t="s">
        <v>2993</v>
      </c>
      <c r="B2755" t="s">
        <v>3117</v>
      </c>
      <c r="C2755" t="s">
        <v>3045</v>
      </c>
    </row>
    <row r="2756" spans="1:4" x14ac:dyDescent="0.25">
      <c r="A2756" t="s">
        <v>2993</v>
      </c>
      <c r="B2756" t="s">
        <v>3118</v>
      </c>
      <c r="C2756" t="s">
        <v>3045</v>
      </c>
    </row>
    <row r="2757" spans="1:4" x14ac:dyDescent="0.25">
      <c r="A2757" t="s">
        <v>2993</v>
      </c>
      <c r="B2757" t="s">
        <v>3119</v>
      </c>
      <c r="C2757" t="s">
        <v>3045</v>
      </c>
    </row>
    <row r="2758" spans="1:4" x14ac:dyDescent="0.25">
      <c r="A2758" t="s">
        <v>2993</v>
      </c>
      <c r="B2758" t="s">
        <v>3120</v>
      </c>
      <c r="C2758" t="s">
        <v>3045</v>
      </c>
    </row>
    <row r="2759" spans="1:4" x14ac:dyDescent="0.25">
      <c r="A2759" t="s">
        <v>2993</v>
      </c>
      <c r="B2759" t="s">
        <v>3121</v>
      </c>
      <c r="C2759" t="s">
        <v>3045</v>
      </c>
    </row>
    <row r="2760" spans="1:4" x14ac:dyDescent="0.25">
      <c r="A2760" t="s">
        <v>2993</v>
      </c>
      <c r="B2760" t="s">
        <v>3116</v>
      </c>
      <c r="C2760" t="s">
        <v>3046</v>
      </c>
    </row>
    <row r="2761" spans="1:4" x14ac:dyDescent="0.25">
      <c r="A2761" t="s">
        <v>2993</v>
      </c>
      <c r="B2761" t="s">
        <v>3117</v>
      </c>
      <c r="C2761" t="s">
        <v>3046</v>
      </c>
    </row>
    <row r="2762" spans="1:4" x14ac:dyDescent="0.25">
      <c r="A2762" t="s">
        <v>2993</v>
      </c>
      <c r="B2762" t="s">
        <v>3118</v>
      </c>
      <c r="C2762" t="s">
        <v>3046</v>
      </c>
    </row>
    <row r="2763" spans="1:4" x14ac:dyDescent="0.25">
      <c r="A2763" t="s">
        <v>2993</v>
      </c>
      <c r="B2763" t="s">
        <v>3119</v>
      </c>
      <c r="C2763" t="s">
        <v>3046</v>
      </c>
    </row>
    <row r="2764" spans="1:4" x14ac:dyDescent="0.25">
      <c r="A2764" t="s">
        <v>2993</v>
      </c>
      <c r="B2764" t="s">
        <v>3120</v>
      </c>
      <c r="C2764" t="s">
        <v>3046</v>
      </c>
    </row>
    <row r="2765" spans="1:4" x14ac:dyDescent="0.25">
      <c r="A2765" t="s">
        <v>2993</v>
      </c>
      <c r="B2765" t="s">
        <v>3121</v>
      </c>
      <c r="C2765" t="s">
        <v>3046</v>
      </c>
    </row>
    <row r="2766" spans="1:4" x14ac:dyDescent="0.25">
      <c r="A2766" t="s">
        <v>2993</v>
      </c>
      <c r="B2766" t="s">
        <v>3116</v>
      </c>
      <c r="C2766" t="s">
        <v>3047</v>
      </c>
      <c r="D2766">
        <v>4.81891967871707E-3</v>
      </c>
    </row>
    <row r="2767" spans="1:4" x14ac:dyDescent="0.25">
      <c r="A2767" t="s">
        <v>2993</v>
      </c>
      <c r="B2767" t="s">
        <v>3117</v>
      </c>
      <c r="C2767" t="s">
        <v>3047</v>
      </c>
      <c r="D2767">
        <v>7.0269259516698615E-2</v>
      </c>
    </row>
    <row r="2768" spans="1:4" x14ac:dyDescent="0.25">
      <c r="A2768" t="s">
        <v>2993</v>
      </c>
      <c r="B2768" t="s">
        <v>3118</v>
      </c>
      <c r="C2768" t="s">
        <v>3047</v>
      </c>
      <c r="D2768">
        <v>0.10057494708277405</v>
      </c>
    </row>
    <row r="2769" spans="1:4" x14ac:dyDescent="0.25">
      <c r="A2769" t="s">
        <v>2993</v>
      </c>
      <c r="B2769" t="s">
        <v>3119</v>
      </c>
      <c r="C2769" t="s">
        <v>3047</v>
      </c>
      <c r="D2769">
        <v>0.22914935330252617</v>
      </c>
    </row>
    <row r="2770" spans="1:4" x14ac:dyDescent="0.25">
      <c r="A2770" t="s">
        <v>2993</v>
      </c>
      <c r="B2770" t="s">
        <v>3120</v>
      </c>
      <c r="C2770" t="s">
        <v>3047</v>
      </c>
      <c r="D2770">
        <v>0.36651351645498426</v>
      </c>
    </row>
    <row r="2771" spans="1:4" x14ac:dyDescent="0.25">
      <c r="A2771" t="s">
        <v>2993</v>
      </c>
      <c r="B2771" t="s">
        <v>3121</v>
      </c>
      <c r="C2771" t="s">
        <v>3047</v>
      </c>
      <c r="D2771">
        <v>0.32855584629698692</v>
      </c>
    </row>
    <row r="2772" spans="1:4" x14ac:dyDescent="0.25">
      <c r="A2772" t="s">
        <v>2993</v>
      </c>
      <c r="B2772" t="s">
        <v>3116</v>
      </c>
      <c r="C2772" t="s">
        <v>3048</v>
      </c>
    </row>
    <row r="2773" spans="1:4" x14ac:dyDescent="0.25">
      <c r="A2773" t="s">
        <v>2993</v>
      </c>
      <c r="B2773" t="s">
        <v>3117</v>
      </c>
      <c r="C2773" t="s">
        <v>3048</v>
      </c>
    </row>
    <row r="2774" spans="1:4" x14ac:dyDescent="0.25">
      <c r="A2774" t="s">
        <v>2993</v>
      </c>
      <c r="B2774" t="s">
        <v>3118</v>
      </c>
      <c r="C2774" t="s">
        <v>3048</v>
      </c>
    </row>
    <row r="2775" spans="1:4" x14ac:dyDescent="0.25">
      <c r="A2775" t="s">
        <v>2993</v>
      </c>
      <c r="B2775" t="s">
        <v>3119</v>
      </c>
      <c r="C2775" t="s">
        <v>3048</v>
      </c>
    </row>
    <row r="2776" spans="1:4" x14ac:dyDescent="0.25">
      <c r="A2776" t="s">
        <v>2993</v>
      </c>
      <c r="B2776" t="s">
        <v>3120</v>
      </c>
      <c r="C2776" t="s">
        <v>3048</v>
      </c>
    </row>
    <row r="2777" spans="1:4" x14ac:dyDescent="0.25">
      <c r="A2777" t="s">
        <v>2993</v>
      </c>
      <c r="B2777" t="s">
        <v>3121</v>
      </c>
      <c r="C2777" t="s">
        <v>3048</v>
      </c>
    </row>
    <row r="2778" spans="1:4" x14ac:dyDescent="0.25">
      <c r="A2778" t="s">
        <v>2993</v>
      </c>
      <c r="B2778" t="s">
        <v>3116</v>
      </c>
      <c r="C2778" t="s">
        <v>3049</v>
      </c>
      <c r="D2778">
        <v>2.959970065739656E-3</v>
      </c>
    </row>
    <row r="2779" spans="1:4" x14ac:dyDescent="0.25">
      <c r="A2779" t="s">
        <v>2993</v>
      </c>
      <c r="B2779" t="s">
        <v>3117</v>
      </c>
      <c r="C2779" t="s">
        <v>3049</v>
      </c>
      <c r="D2779">
        <v>1.0976972848650783E-2</v>
      </c>
    </row>
    <row r="2780" spans="1:4" x14ac:dyDescent="0.25">
      <c r="A2780" t="s">
        <v>2993</v>
      </c>
      <c r="B2780" t="s">
        <v>3118</v>
      </c>
      <c r="C2780" t="s">
        <v>3049</v>
      </c>
      <c r="D2780">
        <v>2.1982004814924724E-2</v>
      </c>
    </row>
    <row r="2781" spans="1:4" x14ac:dyDescent="0.25">
      <c r="A2781" t="s">
        <v>2993</v>
      </c>
      <c r="B2781" t="s">
        <v>3119</v>
      </c>
      <c r="C2781" t="s">
        <v>3049</v>
      </c>
      <c r="D2781">
        <v>1.3252435897578012E-2</v>
      </c>
    </row>
    <row r="2782" spans="1:4" x14ac:dyDescent="0.25">
      <c r="A2782" t="s">
        <v>2993</v>
      </c>
      <c r="B2782" t="s">
        <v>3120</v>
      </c>
      <c r="C2782" t="s">
        <v>3049</v>
      </c>
      <c r="D2782">
        <v>1.7383522715305324E-2</v>
      </c>
    </row>
    <row r="2783" spans="1:4" x14ac:dyDescent="0.25">
      <c r="A2783" t="s">
        <v>2993</v>
      </c>
      <c r="B2783" t="s">
        <v>3121</v>
      </c>
      <c r="C2783" t="s">
        <v>3049</v>
      </c>
      <c r="D2783">
        <v>4.9405348901457022E-2</v>
      </c>
    </row>
    <row r="2784" spans="1:4" x14ac:dyDescent="0.25">
      <c r="A2784" t="s">
        <v>2993</v>
      </c>
      <c r="B2784" t="s">
        <v>3116</v>
      </c>
      <c r="C2784" t="s">
        <v>3050</v>
      </c>
      <c r="D2784">
        <v>5.2026215344165095E-4</v>
      </c>
    </row>
    <row r="2785" spans="1:4" x14ac:dyDescent="0.25">
      <c r="A2785" t="s">
        <v>2993</v>
      </c>
      <c r="B2785" t="s">
        <v>3117</v>
      </c>
      <c r="C2785" t="s">
        <v>3050</v>
      </c>
      <c r="D2785">
        <v>0</v>
      </c>
    </row>
    <row r="2786" spans="1:4" x14ac:dyDescent="0.25">
      <c r="A2786" t="s">
        <v>2993</v>
      </c>
      <c r="B2786" t="s">
        <v>3118</v>
      </c>
      <c r="C2786" t="s">
        <v>3050</v>
      </c>
      <c r="D2786">
        <v>0</v>
      </c>
    </row>
    <row r="2787" spans="1:4" x14ac:dyDescent="0.25">
      <c r="A2787" t="s">
        <v>2993</v>
      </c>
      <c r="B2787" t="s">
        <v>3119</v>
      </c>
      <c r="C2787" t="s">
        <v>3050</v>
      </c>
      <c r="D2787">
        <v>0</v>
      </c>
    </row>
    <row r="2788" spans="1:4" x14ac:dyDescent="0.25">
      <c r="A2788" t="s">
        <v>2993</v>
      </c>
      <c r="B2788" t="s">
        <v>3120</v>
      </c>
      <c r="C2788" t="s">
        <v>3050</v>
      </c>
      <c r="D2788">
        <v>0</v>
      </c>
    </row>
    <row r="2789" spans="1:4" x14ac:dyDescent="0.25">
      <c r="A2789" t="s">
        <v>2993</v>
      </c>
      <c r="B2789" t="s">
        <v>3121</v>
      </c>
      <c r="C2789" t="s">
        <v>3050</v>
      </c>
      <c r="D2789">
        <v>3.0296668942460912E-5</v>
      </c>
    </row>
    <row r="2790" spans="1:4" x14ac:dyDescent="0.25">
      <c r="A2790" t="s">
        <v>2993</v>
      </c>
      <c r="B2790" t="s">
        <v>3116</v>
      </c>
      <c r="C2790" t="s">
        <v>315</v>
      </c>
      <c r="D2790">
        <v>6.8814610369157924E-4</v>
      </c>
    </row>
    <row r="2791" spans="1:4" x14ac:dyDescent="0.25">
      <c r="A2791" t="s">
        <v>2993</v>
      </c>
      <c r="B2791" t="s">
        <v>3117</v>
      </c>
      <c r="C2791" t="s">
        <v>315</v>
      </c>
      <c r="D2791">
        <v>4.475283291667346E-4</v>
      </c>
    </row>
    <row r="2792" spans="1:4" x14ac:dyDescent="0.25">
      <c r="A2792" t="s">
        <v>2993</v>
      </c>
      <c r="B2792" t="s">
        <v>3118</v>
      </c>
      <c r="C2792" t="s">
        <v>315</v>
      </c>
      <c r="D2792">
        <v>5.6185309885086485E-4</v>
      </c>
    </row>
    <row r="2793" spans="1:4" x14ac:dyDescent="0.25">
      <c r="A2793" t="s">
        <v>2993</v>
      </c>
      <c r="B2793" t="s">
        <v>3119</v>
      </c>
      <c r="C2793" t="s">
        <v>315</v>
      </c>
      <c r="D2793">
        <v>3.0487242370432421E-4</v>
      </c>
    </row>
    <row r="2794" spans="1:4" x14ac:dyDescent="0.25">
      <c r="A2794" t="s">
        <v>2993</v>
      </c>
      <c r="B2794" t="s">
        <v>3120</v>
      </c>
      <c r="C2794" t="s">
        <v>315</v>
      </c>
      <c r="D2794">
        <v>3.7521201091525555E-4</v>
      </c>
    </row>
    <row r="2795" spans="1:4" x14ac:dyDescent="0.25">
      <c r="A2795" t="s">
        <v>2993</v>
      </c>
      <c r="B2795" t="s">
        <v>3121</v>
      </c>
      <c r="C2795" t="s">
        <v>315</v>
      </c>
      <c r="D2795">
        <v>8.4384147605387656E-4</v>
      </c>
    </row>
  </sheetData>
  <autoFilter ref="A1:D2890" xr:uid="{7136C29A-D8FC-4FD0-BC07-C145E353305C}"/>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Ark11">
    <tabColor theme="3" tint="9.9978637043366805E-2"/>
  </sheetPr>
  <dimension ref="A1:N112"/>
  <sheetViews>
    <sheetView topLeftCell="A61" zoomScale="75" zoomScaleNormal="75" workbookViewId="0">
      <selection activeCell="C84" sqref="C84"/>
    </sheetView>
  </sheetViews>
  <sheetFormatPr defaultColWidth="8.85546875" defaultRowHeight="15" outlineLevelRow="1" x14ac:dyDescent="0.25"/>
  <cols>
    <col min="1" max="1" width="13.28515625" style="57" customWidth="1"/>
    <col min="2" max="2" width="60.5703125" style="57" bestFit="1" customWidth="1"/>
    <col min="3" max="7" width="41" style="57" customWidth="1"/>
    <col min="8" max="8" width="45.28515625" style="57" customWidth="1"/>
    <col min="9" max="9" width="92"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3" ht="45" customHeight="1" x14ac:dyDescent="0.25">
      <c r="A1" s="511" t="s">
        <v>2021</v>
      </c>
      <c r="B1" s="511"/>
    </row>
    <row r="2" spans="1:13" ht="31.5" x14ac:dyDescent="0.25">
      <c r="A2" s="1" t="s">
        <v>2022</v>
      </c>
      <c r="B2" s="1"/>
      <c r="C2" s="54"/>
      <c r="D2" s="54"/>
      <c r="E2" s="54"/>
      <c r="F2" s="22" t="s">
        <v>225</v>
      </c>
      <c r="G2" s="101"/>
      <c r="H2" s="54"/>
      <c r="I2" s="1"/>
      <c r="J2" s="54"/>
      <c r="K2" s="54"/>
      <c r="L2" s="54"/>
      <c r="M2" s="54"/>
    </row>
    <row r="3" spans="1:13" ht="15.75" thickBot="1" x14ac:dyDescent="0.3">
      <c r="A3" s="54"/>
      <c r="B3" s="56"/>
      <c r="C3" s="56"/>
      <c r="D3" s="54"/>
      <c r="E3" s="54"/>
      <c r="F3" s="54"/>
      <c r="G3" s="54"/>
      <c r="H3" s="54"/>
      <c r="L3" s="54"/>
      <c r="M3" s="54"/>
    </row>
    <row r="4" spans="1:13" ht="19.5" thickBot="1" x14ac:dyDescent="0.3">
      <c r="A4" s="58"/>
      <c r="B4" s="59" t="s">
        <v>226</v>
      </c>
      <c r="C4" s="129" t="s">
        <v>408</v>
      </c>
      <c r="D4" s="58"/>
      <c r="E4" s="58"/>
      <c r="F4" s="54"/>
      <c r="G4" s="54"/>
      <c r="H4" s="54"/>
      <c r="I4" s="183"/>
      <c r="J4" s="183"/>
      <c r="L4" s="54"/>
      <c r="M4" s="54"/>
    </row>
    <row r="5" spans="1:13" ht="15.75" thickBot="1" x14ac:dyDescent="0.3">
      <c r="H5" s="54"/>
      <c r="I5" s="183"/>
      <c r="L5" s="54"/>
      <c r="M5" s="54"/>
    </row>
    <row r="6" spans="1:13" ht="18.75" x14ac:dyDescent="0.25">
      <c r="A6" s="60"/>
      <c r="B6" s="61" t="s">
        <v>2023</v>
      </c>
      <c r="C6" s="60"/>
      <c r="E6" s="62"/>
      <c r="F6" s="62"/>
      <c r="G6" s="62"/>
      <c r="H6" s="54"/>
      <c r="I6" s="183"/>
      <c r="L6" s="54"/>
      <c r="M6" s="54"/>
    </row>
    <row r="7" spans="1:13" x14ac:dyDescent="0.25">
      <c r="B7" s="63" t="s">
        <v>2024</v>
      </c>
      <c r="H7" s="54"/>
      <c r="I7" s="183"/>
      <c r="L7" s="54"/>
      <c r="M7" s="54"/>
    </row>
    <row r="8" spans="1:13" x14ac:dyDescent="0.25">
      <c r="B8" s="63" t="s">
        <v>2025</v>
      </c>
      <c r="H8" s="54"/>
      <c r="I8" s="183"/>
      <c r="L8" s="54"/>
      <c r="M8" s="54"/>
    </row>
    <row r="9" spans="1:13" ht="15.75" thickBot="1" x14ac:dyDescent="0.3">
      <c r="B9" s="65" t="s">
        <v>2026</v>
      </c>
      <c r="H9" s="54"/>
      <c r="L9" s="54"/>
      <c r="M9" s="54"/>
    </row>
    <row r="10" spans="1:13" x14ac:dyDescent="0.25">
      <c r="B10" s="66"/>
      <c r="H10" s="54"/>
      <c r="I10" s="184"/>
      <c r="L10" s="54"/>
      <c r="M10" s="54"/>
    </row>
    <row r="11" spans="1:13" x14ac:dyDescent="0.25">
      <c r="B11" s="66"/>
      <c r="H11" s="54"/>
      <c r="I11" s="184"/>
      <c r="L11" s="54"/>
      <c r="M11" s="54"/>
    </row>
    <row r="12" spans="1:13" ht="37.5" x14ac:dyDescent="0.25">
      <c r="A12" s="67" t="s">
        <v>236</v>
      </c>
      <c r="B12" s="67" t="s">
        <v>2027</v>
      </c>
      <c r="C12" s="68"/>
      <c r="D12" s="68"/>
      <c r="E12" s="68"/>
      <c r="F12" s="68"/>
      <c r="G12" s="68"/>
      <c r="H12" s="54"/>
      <c r="L12" s="54"/>
      <c r="M12" s="54"/>
    </row>
    <row r="13" spans="1:13" ht="15" customHeight="1" x14ac:dyDescent="0.25">
      <c r="A13" s="79"/>
      <c r="B13" s="80" t="s">
        <v>2028</v>
      </c>
      <c r="C13" s="79" t="s">
        <v>2029</v>
      </c>
      <c r="D13" s="79" t="s">
        <v>2030</v>
      </c>
      <c r="E13" s="81"/>
      <c r="F13" s="82"/>
      <c r="G13" s="82"/>
      <c r="H13" s="54"/>
      <c r="L13" s="54"/>
      <c r="M13" s="54"/>
    </row>
    <row r="14" spans="1:13" x14ac:dyDescent="0.25">
      <c r="A14" s="70" t="s">
        <v>2031</v>
      </c>
      <c r="B14" s="83" t="s">
        <v>2032</v>
      </c>
      <c r="C14" s="233" t="s">
        <v>2004</v>
      </c>
      <c r="D14" s="233"/>
      <c r="E14" s="62"/>
      <c r="F14" s="62"/>
      <c r="G14" s="62"/>
      <c r="H14" s="54"/>
      <c r="L14" s="54"/>
      <c r="M14" s="54"/>
    </row>
    <row r="15" spans="1:13" x14ac:dyDescent="0.25">
      <c r="A15" s="70" t="s">
        <v>2033</v>
      </c>
      <c r="B15" s="83" t="s">
        <v>711</v>
      </c>
      <c r="C15" s="76" t="s">
        <v>2980</v>
      </c>
      <c r="D15" s="76" t="s">
        <v>3512</v>
      </c>
      <c r="E15" s="62"/>
      <c r="F15" s="62"/>
      <c r="G15" s="62"/>
      <c r="H15" s="54"/>
      <c r="L15" s="54"/>
      <c r="M15" s="54"/>
    </row>
    <row r="16" spans="1:13" x14ac:dyDescent="0.25">
      <c r="A16" s="70" t="s">
        <v>2034</v>
      </c>
      <c r="B16" s="83" t="s">
        <v>2035</v>
      </c>
      <c r="C16" s="76" t="s">
        <v>2004</v>
      </c>
      <c r="D16" s="76"/>
      <c r="E16" s="62"/>
      <c r="F16" s="62"/>
      <c r="G16" s="62"/>
      <c r="H16" s="54"/>
      <c r="L16" s="54"/>
      <c r="M16" s="54"/>
    </row>
    <row r="17" spans="1:13" x14ac:dyDescent="0.25">
      <c r="A17" s="70" t="s">
        <v>2036</v>
      </c>
      <c r="B17" s="83" t="s">
        <v>2037</v>
      </c>
      <c r="C17" s="76" t="s">
        <v>2004</v>
      </c>
      <c r="D17" s="76"/>
      <c r="E17" s="62"/>
      <c r="F17" s="62"/>
      <c r="G17" s="62"/>
      <c r="H17" s="54"/>
      <c r="L17" s="54"/>
      <c r="M17" s="54"/>
    </row>
    <row r="18" spans="1:13" x14ac:dyDescent="0.25">
      <c r="A18" s="70" t="s">
        <v>2038</v>
      </c>
      <c r="B18" s="83" t="s">
        <v>2039</v>
      </c>
      <c r="C18" s="76" t="s">
        <v>2980</v>
      </c>
      <c r="D18" s="76" t="s">
        <v>3512</v>
      </c>
      <c r="E18" s="62"/>
      <c r="F18" s="62"/>
      <c r="G18" s="62"/>
      <c r="H18" s="54"/>
      <c r="L18" s="54"/>
      <c r="M18" s="54"/>
    </row>
    <row r="19" spans="1:13" x14ac:dyDescent="0.25">
      <c r="A19" s="70" t="s">
        <v>2040</v>
      </c>
      <c r="B19" s="83" t="s">
        <v>2041</v>
      </c>
      <c r="C19" s="76" t="s">
        <v>2004</v>
      </c>
      <c r="D19" s="76"/>
      <c r="E19" s="62"/>
      <c r="F19" s="62"/>
      <c r="G19" s="62"/>
      <c r="H19" s="54"/>
      <c r="L19" s="54"/>
      <c r="M19" s="54"/>
    </row>
    <row r="20" spans="1:13" x14ac:dyDescent="0.25">
      <c r="A20" s="70" t="s">
        <v>2042</v>
      </c>
      <c r="B20" s="83" t="s">
        <v>2043</v>
      </c>
      <c r="C20" s="76" t="s">
        <v>3513</v>
      </c>
      <c r="D20" s="76" t="s">
        <v>3514</v>
      </c>
      <c r="E20" s="62"/>
      <c r="F20" s="62"/>
      <c r="G20" s="62"/>
      <c r="H20" s="54"/>
      <c r="L20" s="54"/>
      <c r="M20" s="54"/>
    </row>
    <row r="21" spans="1:13" x14ac:dyDescent="0.25">
      <c r="A21" s="70" t="s">
        <v>2044</v>
      </c>
      <c r="B21" s="83" t="s">
        <v>2045</v>
      </c>
      <c r="C21" s="76" t="s">
        <v>2004</v>
      </c>
      <c r="D21" s="76"/>
      <c r="E21" s="62"/>
      <c r="F21" s="62"/>
      <c r="G21" s="62"/>
      <c r="H21" s="54"/>
      <c r="L21" s="54"/>
      <c r="M21" s="54"/>
    </row>
    <row r="22" spans="1:13" x14ac:dyDescent="0.25">
      <c r="A22" s="70" t="s">
        <v>2046</v>
      </c>
      <c r="B22" s="83" t="s">
        <v>2047</v>
      </c>
      <c r="C22" s="76" t="s">
        <v>2007</v>
      </c>
      <c r="D22" s="76"/>
      <c r="E22" s="62"/>
      <c r="F22" s="62"/>
      <c r="G22" s="62"/>
      <c r="H22" s="54"/>
      <c r="L22" s="54"/>
      <c r="M22" s="54"/>
    </row>
    <row r="23" spans="1:13" x14ac:dyDescent="0.25">
      <c r="A23" s="70" t="s">
        <v>2048</v>
      </c>
      <c r="B23" s="83" t="s">
        <v>2049</v>
      </c>
      <c r="C23" s="76" t="s">
        <v>2001</v>
      </c>
      <c r="D23" s="76"/>
      <c r="E23" s="62"/>
      <c r="F23" s="62"/>
      <c r="G23" s="62"/>
      <c r="H23" s="54"/>
      <c r="L23" s="54"/>
      <c r="M23" s="54"/>
    </row>
    <row r="24" spans="1:13" x14ac:dyDescent="0.25">
      <c r="A24" s="70" t="s">
        <v>2050</v>
      </c>
      <c r="B24" s="83" t="s">
        <v>2051</v>
      </c>
      <c r="C24" s="76" t="s">
        <v>2980</v>
      </c>
      <c r="D24" s="76" t="s">
        <v>3512</v>
      </c>
      <c r="E24" s="62"/>
      <c r="F24" s="62"/>
      <c r="G24" s="62"/>
      <c r="H24" s="54"/>
      <c r="L24" s="54"/>
      <c r="M24" s="54"/>
    </row>
    <row r="25" spans="1:13" outlineLevel="1" x14ac:dyDescent="0.25">
      <c r="A25" s="70" t="s">
        <v>2052</v>
      </c>
      <c r="B25" s="90" t="s">
        <v>2053</v>
      </c>
      <c r="C25" s="76"/>
      <c r="D25" s="76"/>
      <c r="E25" s="62"/>
      <c r="F25" s="62"/>
      <c r="G25" s="62"/>
      <c r="H25" s="54"/>
      <c r="L25" s="54"/>
      <c r="M25" s="54"/>
    </row>
    <row r="26" spans="1:13" outlineLevel="1" x14ac:dyDescent="0.25">
      <c r="A26" s="70" t="s">
        <v>2054</v>
      </c>
      <c r="B26" s="185"/>
      <c r="C26" s="76"/>
      <c r="D26" s="76"/>
      <c r="E26" s="62"/>
      <c r="F26" s="62"/>
      <c r="G26" s="62"/>
      <c r="H26" s="54"/>
      <c r="L26" s="54"/>
      <c r="M26" s="54"/>
    </row>
    <row r="27" spans="1:13" outlineLevel="1" x14ac:dyDescent="0.25">
      <c r="A27" s="70" t="s">
        <v>2055</v>
      </c>
      <c r="B27" s="185"/>
      <c r="C27" s="76"/>
      <c r="D27" s="76"/>
      <c r="E27" s="62"/>
      <c r="F27" s="62"/>
      <c r="G27" s="62"/>
      <c r="H27" s="54"/>
      <c r="L27" s="54"/>
      <c r="M27" s="54"/>
    </row>
    <row r="28" spans="1:13" outlineLevel="1" x14ac:dyDescent="0.25">
      <c r="A28" s="70" t="s">
        <v>2056</v>
      </c>
      <c r="B28" s="185"/>
      <c r="C28" s="76"/>
      <c r="D28" s="76"/>
      <c r="E28" s="62"/>
      <c r="F28" s="62"/>
      <c r="G28" s="62"/>
      <c r="H28" s="54"/>
      <c r="L28" s="54"/>
      <c r="M28" s="54"/>
    </row>
    <row r="29" spans="1:13" outlineLevel="1" x14ac:dyDescent="0.25">
      <c r="A29" s="70" t="s">
        <v>2057</v>
      </c>
      <c r="B29" s="185"/>
      <c r="C29" s="76"/>
      <c r="D29" s="76"/>
      <c r="E29" s="62"/>
      <c r="F29" s="62"/>
      <c r="G29" s="62"/>
      <c r="H29" s="54"/>
      <c r="L29" s="54"/>
      <c r="M29" s="54"/>
    </row>
    <row r="30" spans="1:13" outlineLevel="1" x14ac:dyDescent="0.25">
      <c r="A30" s="70" t="s">
        <v>2058</v>
      </c>
      <c r="B30" s="185"/>
      <c r="C30" s="76"/>
      <c r="D30" s="76"/>
      <c r="E30" s="62"/>
      <c r="F30" s="62"/>
      <c r="G30" s="62"/>
      <c r="H30" s="54"/>
      <c r="L30" s="54"/>
      <c r="M30" s="54"/>
    </row>
    <row r="31" spans="1:13" outlineLevel="1" x14ac:dyDescent="0.25">
      <c r="A31" s="70" t="s">
        <v>2059</v>
      </c>
      <c r="B31" s="185"/>
      <c r="C31" s="76"/>
      <c r="D31" s="76"/>
      <c r="E31" s="62"/>
      <c r="F31" s="62"/>
      <c r="G31" s="62"/>
      <c r="H31" s="54"/>
      <c r="L31" s="54"/>
      <c r="M31" s="54"/>
    </row>
    <row r="32" spans="1:13" outlineLevel="1" x14ac:dyDescent="0.25">
      <c r="A32" s="70" t="s">
        <v>2060</v>
      </c>
      <c r="B32" s="185"/>
      <c r="C32" s="76"/>
      <c r="D32" s="76"/>
      <c r="E32" s="62"/>
      <c r="F32" s="62"/>
      <c r="G32" s="62"/>
      <c r="H32" s="54"/>
      <c r="L32" s="54"/>
      <c r="M32" s="54"/>
    </row>
    <row r="33" spans="1:13" ht="18.75" x14ac:dyDescent="0.25">
      <c r="A33" s="68"/>
      <c r="B33" s="67" t="s">
        <v>2025</v>
      </c>
      <c r="C33" s="68"/>
      <c r="D33" s="68"/>
      <c r="E33" s="68"/>
      <c r="F33" s="68"/>
      <c r="G33" s="68"/>
      <c r="H33" s="54"/>
      <c r="L33" s="54"/>
      <c r="M33" s="54"/>
    </row>
    <row r="34" spans="1:13" ht="15" customHeight="1" x14ac:dyDescent="0.25">
      <c r="A34" s="79"/>
      <c r="B34" s="80" t="s">
        <v>2061</v>
      </c>
      <c r="C34" s="79" t="s">
        <v>2062</v>
      </c>
      <c r="D34" s="79" t="s">
        <v>2030</v>
      </c>
      <c r="E34" s="79" t="s">
        <v>2063</v>
      </c>
      <c r="F34" s="82"/>
      <c r="G34" s="82"/>
      <c r="H34" s="54"/>
      <c r="L34" s="54"/>
      <c r="M34" s="54"/>
    </row>
    <row r="35" spans="1:13" x14ac:dyDescent="0.25">
      <c r="A35" s="70" t="s">
        <v>2064</v>
      </c>
      <c r="B35" s="233" t="s">
        <v>3515</v>
      </c>
      <c r="C35" s="233" t="s">
        <v>2004</v>
      </c>
      <c r="D35" s="233" t="s">
        <v>2004</v>
      </c>
      <c r="E35" s="233" t="s">
        <v>2004</v>
      </c>
      <c r="F35" s="186"/>
      <c r="G35" s="186"/>
      <c r="H35" s="54"/>
      <c r="L35" s="54"/>
      <c r="M35" s="54"/>
    </row>
    <row r="36" spans="1:13" x14ac:dyDescent="0.25">
      <c r="A36" s="70" t="s">
        <v>2065</v>
      </c>
      <c r="B36" s="179"/>
      <c r="C36" s="76"/>
      <c r="D36" s="76"/>
      <c r="E36" s="76"/>
      <c r="H36" s="54"/>
      <c r="L36" s="54"/>
      <c r="M36" s="54"/>
    </row>
    <row r="37" spans="1:13" x14ac:dyDescent="0.25">
      <c r="A37" s="70" t="s">
        <v>2066</v>
      </c>
      <c r="B37" s="179"/>
      <c r="C37" s="76"/>
      <c r="D37" s="76"/>
      <c r="E37" s="76"/>
      <c r="H37" s="54"/>
      <c r="L37" s="54"/>
      <c r="M37" s="54"/>
    </row>
    <row r="38" spans="1:13" x14ac:dyDescent="0.25">
      <c r="A38" s="70" t="s">
        <v>2067</v>
      </c>
      <c r="B38" s="179"/>
      <c r="C38" s="76"/>
      <c r="D38" s="76"/>
      <c r="E38" s="76"/>
      <c r="H38" s="54"/>
      <c r="L38" s="54"/>
      <c r="M38" s="54"/>
    </row>
    <row r="39" spans="1:13" x14ac:dyDescent="0.25">
      <c r="A39" s="70" t="s">
        <v>2068</v>
      </c>
      <c r="B39" s="179"/>
      <c r="C39" s="76"/>
      <c r="D39" s="76"/>
      <c r="E39" s="76"/>
      <c r="H39" s="54"/>
      <c r="L39" s="54"/>
      <c r="M39" s="54"/>
    </row>
    <row r="40" spans="1:13" x14ac:dyDescent="0.25">
      <c r="A40" s="70" t="s">
        <v>2069</v>
      </c>
      <c r="B40" s="179"/>
      <c r="C40" s="76"/>
      <c r="D40" s="76"/>
      <c r="E40" s="76"/>
      <c r="H40" s="54"/>
      <c r="L40" s="54"/>
      <c r="M40" s="54"/>
    </row>
    <row r="41" spans="1:13" x14ac:dyDescent="0.25">
      <c r="A41" s="70" t="s">
        <v>2070</v>
      </c>
      <c r="B41" s="179"/>
      <c r="C41" s="76"/>
      <c r="D41" s="76"/>
      <c r="E41" s="76"/>
      <c r="H41" s="54"/>
      <c r="L41" s="54"/>
      <c r="M41" s="54"/>
    </row>
    <row r="42" spans="1:13" x14ac:dyDescent="0.25">
      <c r="A42" s="70" t="s">
        <v>2071</v>
      </c>
      <c r="B42" s="179"/>
      <c r="C42" s="76"/>
      <c r="D42" s="76"/>
      <c r="E42" s="76"/>
      <c r="H42" s="54"/>
      <c r="L42" s="54"/>
      <c r="M42" s="54"/>
    </row>
    <row r="43" spans="1:13" x14ac:dyDescent="0.25">
      <c r="A43" s="70" t="s">
        <v>2072</v>
      </c>
      <c r="B43" s="179"/>
      <c r="C43" s="76"/>
      <c r="D43" s="76"/>
      <c r="E43" s="76"/>
      <c r="H43" s="54"/>
      <c r="L43" s="54"/>
      <c r="M43" s="54"/>
    </row>
    <row r="44" spans="1:13" x14ac:dyDescent="0.25">
      <c r="A44" s="70" t="s">
        <v>2073</v>
      </c>
      <c r="B44" s="179"/>
      <c r="C44" s="76"/>
      <c r="D44" s="76"/>
      <c r="E44" s="76"/>
      <c r="H44" s="54"/>
      <c r="L44" s="54"/>
      <c r="M44" s="54"/>
    </row>
    <row r="45" spans="1:13" x14ac:dyDescent="0.25">
      <c r="A45" s="70" t="s">
        <v>2074</v>
      </c>
      <c r="B45" s="179"/>
      <c r="C45" s="76"/>
      <c r="D45" s="76"/>
      <c r="E45" s="76"/>
      <c r="H45" s="54"/>
      <c r="L45" s="54"/>
      <c r="M45" s="54"/>
    </row>
    <row r="46" spans="1:13" x14ac:dyDescent="0.25">
      <c r="A46" s="70" t="s">
        <v>2075</v>
      </c>
      <c r="B46" s="179"/>
      <c r="C46" s="76"/>
      <c r="D46" s="76"/>
      <c r="E46" s="76"/>
      <c r="H46" s="54"/>
      <c r="L46" s="54"/>
      <c r="M46" s="54"/>
    </row>
    <row r="47" spans="1:13" x14ac:dyDescent="0.25">
      <c r="A47" s="70" t="s">
        <v>2076</v>
      </c>
      <c r="B47" s="179"/>
      <c r="C47" s="76"/>
      <c r="D47" s="76"/>
      <c r="E47" s="76"/>
      <c r="H47" s="54"/>
      <c r="L47" s="54"/>
      <c r="M47" s="54"/>
    </row>
    <row r="48" spans="1:13" x14ac:dyDescent="0.25">
      <c r="A48" s="70" t="s">
        <v>2077</v>
      </c>
      <c r="B48" s="179"/>
      <c r="C48" s="76"/>
      <c r="D48" s="76"/>
      <c r="E48" s="76"/>
      <c r="H48" s="54"/>
      <c r="L48" s="54"/>
      <c r="M48" s="54"/>
    </row>
    <row r="49" spans="1:13" x14ac:dyDescent="0.25">
      <c r="A49" s="70" t="s">
        <v>2078</v>
      </c>
      <c r="B49" s="179"/>
      <c r="C49" s="76"/>
      <c r="D49" s="76"/>
      <c r="E49" s="76"/>
      <c r="H49" s="54"/>
      <c r="L49" s="54"/>
      <c r="M49" s="54"/>
    </row>
    <row r="50" spans="1:13" x14ac:dyDescent="0.25">
      <c r="A50" s="70" t="s">
        <v>2079</v>
      </c>
      <c r="B50" s="179"/>
      <c r="C50" s="76"/>
      <c r="D50" s="76"/>
      <c r="E50" s="76"/>
      <c r="H50" s="54"/>
      <c r="L50" s="54"/>
      <c r="M50" s="54"/>
    </row>
    <row r="51" spans="1:13" x14ac:dyDescent="0.25">
      <c r="A51" s="70" t="s">
        <v>2080</v>
      </c>
      <c r="B51" s="179"/>
      <c r="C51" s="76"/>
      <c r="D51" s="76"/>
      <c r="E51" s="76"/>
      <c r="H51" s="54"/>
      <c r="L51" s="54"/>
      <c r="M51" s="54"/>
    </row>
    <row r="52" spans="1:13" x14ac:dyDescent="0.25">
      <c r="A52" s="70" t="s">
        <v>2081</v>
      </c>
      <c r="B52" s="179"/>
      <c r="C52" s="76"/>
      <c r="D52" s="76"/>
      <c r="E52" s="76"/>
      <c r="H52" s="54"/>
      <c r="L52" s="54"/>
      <c r="M52" s="54"/>
    </row>
    <row r="53" spans="1:13" x14ac:dyDescent="0.25">
      <c r="A53" s="70" t="s">
        <v>2082</v>
      </c>
      <c r="B53" s="179"/>
      <c r="C53" s="76"/>
      <c r="D53" s="76"/>
      <c r="E53" s="76"/>
      <c r="H53" s="54"/>
      <c r="L53" s="54"/>
      <c r="M53" s="54"/>
    </row>
    <row r="54" spans="1:13" x14ac:dyDescent="0.25">
      <c r="A54" s="70" t="s">
        <v>2083</v>
      </c>
      <c r="B54" s="179"/>
      <c r="C54" s="76"/>
      <c r="D54" s="76"/>
      <c r="E54" s="76"/>
      <c r="H54" s="54"/>
      <c r="L54" s="54"/>
      <c r="M54" s="54"/>
    </row>
    <row r="55" spans="1:13" x14ac:dyDescent="0.25">
      <c r="A55" s="70" t="s">
        <v>2084</v>
      </c>
      <c r="B55" s="179"/>
      <c r="C55" s="76"/>
      <c r="D55" s="76"/>
      <c r="E55" s="76"/>
      <c r="H55" s="54"/>
      <c r="L55" s="54"/>
      <c r="M55" s="54"/>
    </row>
    <row r="56" spans="1:13" x14ac:dyDescent="0.25">
      <c r="A56" s="70" t="s">
        <v>2085</v>
      </c>
      <c r="B56" s="179"/>
      <c r="C56" s="76"/>
      <c r="D56" s="76"/>
      <c r="E56" s="76"/>
      <c r="H56" s="54"/>
      <c r="L56" s="54"/>
      <c r="M56" s="54"/>
    </row>
    <row r="57" spans="1:13" x14ac:dyDescent="0.25">
      <c r="A57" s="70" t="s">
        <v>2086</v>
      </c>
      <c r="B57" s="179"/>
      <c r="C57" s="76"/>
      <c r="D57" s="76"/>
      <c r="E57" s="76"/>
      <c r="H57" s="54"/>
      <c r="L57" s="54"/>
      <c r="M57" s="54"/>
    </row>
    <row r="58" spans="1:13" x14ac:dyDescent="0.25">
      <c r="A58" s="70" t="s">
        <v>2087</v>
      </c>
      <c r="B58" s="179"/>
      <c r="C58" s="76"/>
      <c r="D58" s="76"/>
      <c r="E58" s="76"/>
      <c r="H58" s="54"/>
      <c r="L58" s="54"/>
      <c r="M58" s="54"/>
    </row>
    <row r="59" spans="1:13" x14ac:dyDescent="0.25">
      <c r="A59" s="70" t="s">
        <v>2088</v>
      </c>
      <c r="B59" s="179"/>
      <c r="C59" s="76"/>
      <c r="D59" s="76"/>
      <c r="E59" s="76"/>
      <c r="H59" s="54"/>
      <c r="L59" s="54"/>
      <c r="M59" s="54"/>
    </row>
    <row r="60" spans="1:13" outlineLevel="1" x14ac:dyDescent="0.25">
      <c r="A60" s="70" t="s">
        <v>2089</v>
      </c>
      <c r="B60" s="74"/>
      <c r="E60" s="74"/>
      <c r="F60" s="74"/>
      <c r="G60" s="74"/>
      <c r="H60" s="54"/>
      <c r="L60" s="54"/>
      <c r="M60" s="54"/>
    </row>
    <row r="61" spans="1:13" outlineLevel="1" x14ac:dyDescent="0.25">
      <c r="A61" s="70" t="s">
        <v>2090</v>
      </c>
      <c r="B61" s="74"/>
      <c r="E61" s="74"/>
      <c r="F61" s="74"/>
      <c r="G61" s="74"/>
      <c r="H61" s="54"/>
      <c r="L61" s="54"/>
      <c r="M61" s="54"/>
    </row>
    <row r="62" spans="1:13" outlineLevel="1" x14ac:dyDescent="0.25">
      <c r="A62" s="70" t="s">
        <v>2091</v>
      </c>
      <c r="B62" s="74"/>
      <c r="E62" s="74"/>
      <c r="F62" s="74"/>
      <c r="G62" s="74"/>
      <c r="H62" s="54"/>
      <c r="L62" s="54"/>
      <c r="M62" s="54"/>
    </row>
    <row r="63" spans="1:13" outlineLevel="1" x14ac:dyDescent="0.25">
      <c r="A63" s="70" t="s">
        <v>2092</v>
      </c>
      <c r="B63" s="74"/>
      <c r="E63" s="74"/>
      <c r="F63" s="74"/>
      <c r="G63" s="74"/>
      <c r="H63" s="54"/>
      <c r="L63" s="54"/>
      <c r="M63" s="54"/>
    </row>
    <row r="64" spans="1:13" outlineLevel="1" x14ac:dyDescent="0.25">
      <c r="A64" s="70" t="s">
        <v>2093</v>
      </c>
      <c r="B64" s="74"/>
      <c r="E64" s="74"/>
      <c r="F64" s="74"/>
      <c r="G64" s="74"/>
      <c r="H64" s="54"/>
      <c r="L64" s="54"/>
      <c r="M64" s="54"/>
    </row>
    <row r="65" spans="1:14" outlineLevel="1" x14ac:dyDescent="0.25">
      <c r="A65" s="70" t="s">
        <v>2094</v>
      </c>
      <c r="B65" s="74"/>
      <c r="E65" s="74"/>
      <c r="F65" s="74"/>
      <c r="G65" s="74"/>
      <c r="H65" s="54"/>
      <c r="L65" s="54"/>
      <c r="M65" s="54"/>
    </row>
    <row r="66" spans="1:14" outlineLevel="1" x14ac:dyDescent="0.25">
      <c r="A66" s="70" t="s">
        <v>2095</v>
      </c>
      <c r="B66" s="74"/>
      <c r="E66" s="74"/>
      <c r="F66" s="74"/>
      <c r="G66" s="74"/>
      <c r="H66" s="54"/>
      <c r="L66" s="54"/>
      <c r="M66" s="54"/>
    </row>
    <row r="67" spans="1:14" outlineLevel="1" x14ac:dyDescent="0.25">
      <c r="A67" s="70" t="s">
        <v>2096</v>
      </c>
      <c r="B67" s="74"/>
      <c r="E67" s="74"/>
      <c r="F67" s="74"/>
      <c r="G67" s="74"/>
      <c r="H67" s="54"/>
      <c r="L67" s="54"/>
      <c r="M67" s="54"/>
    </row>
    <row r="68" spans="1:14" outlineLevel="1" x14ac:dyDescent="0.25">
      <c r="A68" s="70" t="s">
        <v>2097</v>
      </c>
      <c r="B68" s="74"/>
      <c r="E68" s="74"/>
      <c r="F68" s="74"/>
      <c r="G68" s="74"/>
      <c r="H68" s="54"/>
      <c r="L68" s="54"/>
      <c r="M68" s="54"/>
    </row>
    <row r="69" spans="1:14" outlineLevel="1" x14ac:dyDescent="0.25">
      <c r="A69" s="70" t="s">
        <v>2098</v>
      </c>
      <c r="B69" s="74"/>
      <c r="E69" s="74"/>
      <c r="F69" s="74"/>
      <c r="G69" s="74"/>
      <c r="H69" s="54"/>
      <c r="L69" s="54"/>
      <c r="M69" s="54"/>
    </row>
    <row r="70" spans="1:14" outlineLevel="1" x14ac:dyDescent="0.25">
      <c r="A70" s="70" t="s">
        <v>2099</v>
      </c>
      <c r="B70" s="74"/>
      <c r="E70" s="74"/>
      <c r="F70" s="74"/>
      <c r="G70" s="74"/>
      <c r="H70" s="54"/>
      <c r="L70" s="54"/>
      <c r="M70" s="54"/>
    </row>
    <row r="71" spans="1:14" outlineLevel="1" x14ac:dyDescent="0.25">
      <c r="A71" s="70" t="s">
        <v>2100</v>
      </c>
      <c r="B71" s="74"/>
      <c r="E71" s="74"/>
      <c r="F71" s="74"/>
      <c r="G71" s="74"/>
      <c r="H71" s="54"/>
      <c r="L71" s="54"/>
      <c r="M71" s="54"/>
    </row>
    <row r="72" spans="1:14" outlineLevel="1" x14ac:dyDescent="0.25">
      <c r="A72" s="70" t="s">
        <v>2101</v>
      </c>
      <c r="B72" s="74"/>
      <c r="E72" s="74"/>
      <c r="F72" s="74"/>
      <c r="G72" s="74"/>
      <c r="H72" s="54"/>
      <c r="L72" s="54"/>
      <c r="M72" s="54"/>
    </row>
    <row r="73" spans="1:14" ht="18.75" x14ac:dyDescent="0.25">
      <c r="A73" s="68"/>
      <c r="B73" s="67" t="s">
        <v>2026</v>
      </c>
      <c r="C73" s="68"/>
      <c r="D73" s="68"/>
      <c r="E73" s="68"/>
      <c r="F73" s="68"/>
      <c r="G73" s="68"/>
      <c r="H73" s="54"/>
    </row>
    <row r="74" spans="1:14" ht="15" customHeight="1" x14ac:dyDescent="0.25">
      <c r="A74" s="79"/>
      <c r="B74" s="80" t="s">
        <v>1498</v>
      </c>
      <c r="C74" s="79" t="s">
        <v>2102</v>
      </c>
      <c r="D74" s="79" t="s">
        <v>2103</v>
      </c>
      <c r="E74" s="82" t="s">
        <v>2104</v>
      </c>
      <c r="F74" s="82" t="s">
        <v>2105</v>
      </c>
      <c r="G74" s="79" t="s">
        <v>2106</v>
      </c>
      <c r="H74" s="55"/>
      <c r="I74" s="55"/>
      <c r="J74" s="55"/>
      <c r="K74" s="55"/>
      <c r="L74" s="55"/>
      <c r="M74" s="55"/>
      <c r="N74" s="55"/>
    </row>
    <row r="75" spans="1:14" x14ac:dyDescent="0.25">
      <c r="A75" s="70" t="s">
        <v>2107</v>
      </c>
      <c r="B75" s="70" t="s">
        <v>2108</v>
      </c>
      <c r="C75" s="216">
        <v>12.670222342318102</v>
      </c>
      <c r="D75" s="216">
        <v>13.137630378233498</v>
      </c>
      <c r="E75" s="216">
        <v>0</v>
      </c>
      <c r="F75" s="216">
        <v>0</v>
      </c>
      <c r="G75" s="216">
        <v>12.704237179985007</v>
      </c>
      <c r="H75" s="54"/>
    </row>
    <row r="76" spans="1:14" x14ac:dyDescent="0.25">
      <c r="A76" s="70" t="s">
        <v>2109</v>
      </c>
      <c r="B76" s="70" t="s">
        <v>2110</v>
      </c>
      <c r="C76" s="216">
        <v>24.802109181649897</v>
      </c>
      <c r="D76" s="216">
        <v>19.378322104571279</v>
      </c>
      <c r="E76" s="216">
        <v>0</v>
      </c>
      <c r="F76" s="216">
        <v>0</v>
      </c>
      <c r="G76" s="216">
        <v>24.407402153119648</v>
      </c>
    </row>
    <row r="77" spans="1:14" ht="60" outlineLevel="1" x14ac:dyDescent="0.25">
      <c r="A77" s="70" t="s">
        <v>2111</v>
      </c>
      <c r="G77" s="70" t="s">
        <v>2112</v>
      </c>
      <c r="H77" s="54"/>
    </row>
    <row r="78" spans="1:14" outlineLevel="1" x14ac:dyDescent="0.25">
      <c r="A78" s="70" t="s">
        <v>2113</v>
      </c>
      <c r="H78" s="54"/>
    </row>
    <row r="79" spans="1:14" outlineLevel="1" x14ac:dyDescent="0.25">
      <c r="A79" s="70" t="s">
        <v>2114</v>
      </c>
      <c r="H79" s="54"/>
    </row>
    <row r="80" spans="1:14" outlineLevel="1" x14ac:dyDescent="0.25">
      <c r="A80" s="70" t="s">
        <v>2115</v>
      </c>
      <c r="H80" s="54"/>
    </row>
    <row r="81" spans="1:8" x14ac:dyDescent="0.25">
      <c r="A81" s="79"/>
      <c r="B81" s="80" t="s">
        <v>2116</v>
      </c>
      <c r="C81" s="79" t="s">
        <v>799</v>
      </c>
      <c r="D81" s="79" t="s">
        <v>800</v>
      </c>
      <c r="E81" s="82" t="s">
        <v>1510</v>
      </c>
      <c r="F81" s="82" t="s">
        <v>1696</v>
      </c>
      <c r="G81" s="82" t="s">
        <v>2117</v>
      </c>
      <c r="H81" s="54"/>
    </row>
    <row r="82" spans="1:8" x14ac:dyDescent="0.25">
      <c r="A82" s="70" t="s">
        <v>2118</v>
      </c>
      <c r="B82" s="70" t="s">
        <v>2119</v>
      </c>
      <c r="C82" s="216" cm="1">
        <f t="array" ref="C82">IFERROR(SUMIFS('E. Input'!C:C,'E. Input'!A:A,Table1[Kapitalcenter],'E. Input'!B:B,A82),0)</f>
        <v>7.3254953948249425E-4</v>
      </c>
      <c r="D82" s="216" cm="1">
        <f t="array" ref="D82">IFERROR(SUMIFS('E. Input'!D:D,'E. Input'!A:A,Table1[Kapitalcenter],'E. Input'!B:B,A82),0)</f>
        <v>1.4563558396924984E-3</v>
      </c>
      <c r="E82" s="216" t="s">
        <v>2004</v>
      </c>
      <c r="F82" s="216" t="s">
        <v>2004</v>
      </c>
      <c r="G82" s="216" cm="1">
        <f t="array" ref="G82">IFERROR(SUMIFS('E. Input'!E:E,'E. Input'!A:A,Table1[Kapitalcenter],'E. Input'!B:B,A82),0)</f>
        <v>7.852233317843998E-4</v>
      </c>
      <c r="H82" s="54"/>
    </row>
    <row r="83" spans="1:8" x14ac:dyDescent="0.25">
      <c r="A83" s="70" t="s">
        <v>2120</v>
      </c>
      <c r="B83" s="70" t="s">
        <v>2121</v>
      </c>
      <c r="C83" s="216" cm="1">
        <f t="array" ref="C83">IFERROR(SUMIFS('E. Input'!C:C,'E. Input'!A:A,Table1[Kapitalcenter],'E. Input'!B:B,A83),0)</f>
        <v>3.1410089177447712E-4</v>
      </c>
      <c r="D83" s="216" cm="1">
        <f t="array" ref="D83">IFERROR(SUMIFS('E. Input'!D:D,'E. Input'!A:A,Table1[Kapitalcenter],'E. Input'!B:B,A83),0)</f>
        <v>1.6863350336574572E-4</v>
      </c>
      <c r="E83" s="216" t="s">
        <v>2004</v>
      </c>
      <c r="F83" s="216" t="s">
        <v>2004</v>
      </c>
      <c r="G83" s="216" cm="1">
        <f t="array" ref="G83">IFERROR(SUMIFS('E. Input'!E:E,'E. Input'!A:A,Table1[Kapitalcenter],'E. Input'!B:B,A83),0)</f>
        <v>3.0351474600381602E-4</v>
      </c>
      <c r="H83" s="54"/>
    </row>
    <row r="84" spans="1:8" x14ac:dyDescent="0.25">
      <c r="A84" s="70" t="s">
        <v>2122</v>
      </c>
      <c r="B84" s="70" t="s">
        <v>2123</v>
      </c>
      <c r="C84" s="216" cm="1">
        <f t="array" ref="C84">IFERROR(SUMIFS('E. Input'!C:C,'E. Input'!A:A,Table1[Kapitalcenter],'E. Input'!B:B,A84),0)</f>
        <v>3.1476218977285586E-4</v>
      </c>
      <c r="D84" s="216" cm="1">
        <f t="array" ref="D84">IFERROR(SUMIFS('E. Input'!D:D,'E. Input'!A:A,Table1[Kapitalcenter],'E. Input'!B:B,A84),0)</f>
        <v>3.2160789072736432E-3</v>
      </c>
      <c r="E84" s="216" t="s">
        <v>2004</v>
      </c>
      <c r="F84" s="216" t="s">
        <v>2004</v>
      </c>
      <c r="G84" s="216" cm="1">
        <f t="array" ref="G84">IFERROR(SUMIFS('E. Input'!E:E,'E. Input'!A:A,Table1[Kapitalcenter],'E. Input'!B:B,A84),0)</f>
        <v>5.2590065891213377E-4</v>
      </c>
      <c r="H84" s="54"/>
    </row>
    <row r="85" spans="1:8" x14ac:dyDescent="0.25">
      <c r="A85" s="70" t="s">
        <v>2124</v>
      </c>
      <c r="B85" s="70" t="s">
        <v>2125</v>
      </c>
      <c r="C85" s="216" cm="1">
        <f t="array" ref="C85">IFERROR(SUMIFS('E. Input'!C:C,'E. Input'!A:A,Table1[Kapitalcenter],'E. Input'!B:B,A85),0)</f>
        <v>1.3489792215814385E-4</v>
      </c>
      <c r="D85" s="216" cm="1">
        <f t="array" ref="D85">IFERROR(SUMIFS('E. Input'!D:D,'E. Input'!A:A,Table1[Kapitalcenter],'E. Input'!B:B,A85),0)</f>
        <v>0</v>
      </c>
      <c r="E85" s="216" t="s">
        <v>2004</v>
      </c>
      <c r="F85" s="216" t="s">
        <v>2004</v>
      </c>
      <c r="G85" s="216" cm="1">
        <f t="array" ref="G85">IFERROR(SUMIFS('E. Input'!E:E,'E. Input'!A:A,Table1[Kapitalcenter],'E. Input'!B:B,A85),0)</f>
        <v>1.2508095160724181E-4</v>
      </c>
      <c r="H85" s="54"/>
    </row>
    <row r="86" spans="1:8" x14ac:dyDescent="0.25">
      <c r="A86" s="70" t="s">
        <v>2126</v>
      </c>
      <c r="B86" s="70" t="s">
        <v>2127</v>
      </c>
      <c r="C86" s="216" cm="1">
        <f t="array" ref="C86">IFERROR(SUMIFS('E. Input'!C:C,'E. Input'!A:A,Table1[Kapitalcenter],'E. Input'!B:B,A86),0)</f>
        <v>1.0936302379415324E-4</v>
      </c>
      <c r="D86" s="216" cm="1">
        <f t="array" ref="D86">IFERROR(SUMIFS('E. Input'!D:D,'E. Input'!A:A,Table1[Kapitalcenter],'E. Input'!B:B,A86),0)</f>
        <v>1.4483558640886559E-4</v>
      </c>
      <c r="E86" s="216" t="s">
        <v>2004</v>
      </c>
      <c r="F86" s="216" t="s">
        <v>2004</v>
      </c>
      <c r="G86" s="216" cm="1">
        <f t="array" ref="G86">IFERROR(SUMIFS('E. Input'!E:E,'E. Input'!A:A,Table1[Kapitalcenter],'E. Input'!B:B,A86),0)</f>
        <v>1.1194448017970964E-4</v>
      </c>
      <c r="H86" s="54"/>
    </row>
    <row r="87" spans="1:8" outlineLevel="1" x14ac:dyDescent="0.25">
      <c r="A87" s="70" t="s">
        <v>2128</v>
      </c>
      <c r="H87" s="54"/>
    </row>
    <row r="88" spans="1:8" outlineLevel="1" x14ac:dyDescent="0.25">
      <c r="A88" s="70" t="s">
        <v>2129</v>
      </c>
      <c r="H88" s="54"/>
    </row>
    <row r="89" spans="1:8" outlineLevel="1" x14ac:dyDescent="0.25">
      <c r="A89" s="70" t="s">
        <v>2130</v>
      </c>
      <c r="H89" s="54"/>
    </row>
    <row r="90" spans="1:8" outlineLevel="1" x14ac:dyDescent="0.25">
      <c r="A90" s="70" t="s">
        <v>2131</v>
      </c>
      <c r="H90" s="54"/>
    </row>
    <row r="91" spans="1:8" x14ac:dyDescent="0.25">
      <c r="H91" s="54"/>
    </row>
    <row r="92" spans="1:8" x14ac:dyDescent="0.25">
      <c r="H92" s="54"/>
    </row>
    <row r="93" spans="1:8" x14ac:dyDescent="0.25">
      <c r="H93" s="54"/>
    </row>
    <row r="94" spans="1:8" x14ac:dyDescent="0.25">
      <c r="H94" s="54"/>
    </row>
    <row r="95" spans="1:8" x14ac:dyDescent="0.25">
      <c r="H95" s="54"/>
    </row>
    <row r="96" spans="1:8" x14ac:dyDescent="0.25">
      <c r="H96" s="54"/>
    </row>
    <row r="97" spans="8:8" x14ac:dyDescent="0.25">
      <c r="H97" s="54"/>
    </row>
    <row r="98" spans="8:8" x14ac:dyDescent="0.25">
      <c r="H98" s="54"/>
    </row>
    <row r="99" spans="8:8" x14ac:dyDescent="0.25">
      <c r="H99" s="54"/>
    </row>
    <row r="100" spans="8:8" x14ac:dyDescent="0.25">
      <c r="H100" s="54"/>
    </row>
    <row r="101" spans="8:8" x14ac:dyDescent="0.25">
      <c r="H101" s="54"/>
    </row>
    <row r="102" spans="8:8" x14ac:dyDescent="0.25">
      <c r="H102" s="54"/>
    </row>
    <row r="103" spans="8:8" x14ac:dyDescent="0.25">
      <c r="H103" s="54"/>
    </row>
    <row r="104" spans="8:8" x14ac:dyDescent="0.25">
      <c r="H104" s="54"/>
    </row>
    <row r="105" spans="8:8" x14ac:dyDescent="0.25">
      <c r="H105" s="54"/>
    </row>
    <row r="106" spans="8:8" x14ac:dyDescent="0.25">
      <c r="H106" s="54"/>
    </row>
    <row r="107" spans="8:8" x14ac:dyDescent="0.25">
      <c r="H107" s="54"/>
    </row>
    <row r="108" spans="8:8" x14ac:dyDescent="0.25">
      <c r="H108" s="54"/>
    </row>
    <row r="109" spans="8:8" x14ac:dyDescent="0.25">
      <c r="H109" s="54"/>
    </row>
    <row r="110" spans="8:8" x14ac:dyDescent="0.25">
      <c r="H110" s="54"/>
    </row>
    <row r="111" spans="8:8" x14ac:dyDescent="0.25">
      <c r="H111" s="54"/>
    </row>
    <row r="112" spans="8:8" x14ac:dyDescent="0.25">
      <c r="H112" s="54"/>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39442-00A7-4D03-ACCB-33F318E44D6C}">
  <sheetPr codeName="Sheet13">
    <tabColor rgb="FF243386"/>
  </sheetPr>
  <dimension ref="A1:E43"/>
  <sheetViews>
    <sheetView workbookViewId="0">
      <selection sqref="A1:C143"/>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2124</v>
      </c>
      <c r="C2">
        <v>1.2741343195445674E-3</v>
      </c>
      <c r="E2">
        <v>6.9880118024698095E-4</v>
      </c>
    </row>
    <row r="3" spans="1:5" x14ac:dyDescent="0.25">
      <c r="A3" t="s">
        <v>2989</v>
      </c>
      <c r="B3" t="s">
        <v>2124</v>
      </c>
      <c r="C3">
        <v>1.3489792215814385E-4</v>
      </c>
      <c r="E3">
        <v>1.2508095160724181E-4</v>
      </c>
    </row>
    <row r="4" spans="1:5" x14ac:dyDescent="0.25">
      <c r="A4" t="s">
        <v>2990</v>
      </c>
      <c r="B4" t="s">
        <v>2124</v>
      </c>
      <c r="C4">
        <v>5.8718696225235317E-4</v>
      </c>
      <c r="D4">
        <v>7.80149327446797E-5</v>
      </c>
      <c r="E4">
        <v>2.1599913043738022E-4</v>
      </c>
    </row>
    <row r="5" spans="1:5" x14ac:dyDescent="0.25">
      <c r="A5" t="s">
        <v>2991</v>
      </c>
      <c r="B5" t="s">
        <v>2124</v>
      </c>
      <c r="C5">
        <v>2.3527648783673799E-4</v>
      </c>
      <c r="D5">
        <v>2.8275594094110963E-4</v>
      </c>
      <c r="E5">
        <v>2.4535032855537803E-4</v>
      </c>
    </row>
    <row r="6" spans="1:5" x14ac:dyDescent="0.25">
      <c r="A6" t="s">
        <v>2992</v>
      </c>
      <c r="B6" t="s">
        <v>2124</v>
      </c>
      <c r="C6">
        <v>2.9483588290546738E-5</v>
      </c>
      <c r="E6">
        <v>1.5518133028797995E-5</v>
      </c>
    </row>
    <row r="7" spans="1:5" x14ac:dyDescent="0.25">
      <c r="A7" t="s">
        <v>2993</v>
      </c>
      <c r="B7" t="s">
        <v>2124</v>
      </c>
      <c r="C7">
        <v>1.5266813116621827E-5</v>
      </c>
      <c r="E7">
        <v>1.4716153204982371E-5</v>
      </c>
    </row>
    <row r="8" spans="1:5" x14ac:dyDescent="0.25">
      <c r="A8" t="s">
        <v>2988</v>
      </c>
      <c r="B8" t="s">
        <v>2126</v>
      </c>
      <c r="C8">
        <v>1.2362040893031357E-3</v>
      </c>
      <c r="D8">
        <v>1.8278197283551505E-5</v>
      </c>
      <c r="E8">
        <v>6.8625176784152791E-4</v>
      </c>
    </row>
    <row r="9" spans="1:5" x14ac:dyDescent="0.25">
      <c r="A9" t="s">
        <v>2989</v>
      </c>
      <c r="B9" t="s">
        <v>2126</v>
      </c>
      <c r="C9">
        <v>1.0936302379415324E-4</v>
      </c>
      <c r="D9">
        <v>1.4483558640886559E-4</v>
      </c>
      <c r="E9">
        <v>1.1194448017970964E-4</v>
      </c>
    </row>
    <row r="10" spans="1:5" x14ac:dyDescent="0.25">
      <c r="A10" t="s">
        <v>2990</v>
      </c>
      <c r="B10" t="s">
        <v>2126</v>
      </c>
      <c r="C10">
        <v>4.5403361587701183E-4</v>
      </c>
      <c r="D10">
        <v>2.2027600896286953E-3</v>
      </c>
      <c r="E10">
        <v>1.7288601000752257E-3</v>
      </c>
    </row>
    <row r="11" spans="1:5" x14ac:dyDescent="0.25">
      <c r="A11" t="s">
        <v>2991</v>
      </c>
      <c r="B11" t="s">
        <v>2126</v>
      </c>
      <c r="C11">
        <v>4.0853836826466481E-4</v>
      </c>
      <c r="D11">
        <v>5.534154989660161E-4</v>
      </c>
      <c r="E11">
        <v>4.3927733097451214E-4</v>
      </c>
    </row>
    <row r="12" spans="1:5" x14ac:dyDescent="0.25">
      <c r="A12" t="s">
        <v>2992</v>
      </c>
      <c r="B12" t="s">
        <v>2126</v>
      </c>
      <c r="C12">
        <v>2.2880351421273587E-4</v>
      </c>
      <c r="E12">
        <v>1.2042643303861799E-4</v>
      </c>
    </row>
    <row r="13" spans="1:5" x14ac:dyDescent="0.25">
      <c r="A13" t="s">
        <v>2993</v>
      </c>
      <c r="B13" t="s">
        <v>2126</v>
      </c>
      <c r="C13">
        <v>4.5325191172780935E-4</v>
      </c>
      <c r="D13">
        <v>4.0882458031408471E-3</v>
      </c>
      <c r="E13">
        <v>5.8436279909933309E-4</v>
      </c>
    </row>
    <row r="14" spans="1:5" x14ac:dyDescent="0.25">
      <c r="A14" t="s">
        <v>2988</v>
      </c>
      <c r="B14" t="s">
        <v>2118</v>
      </c>
      <c r="C14">
        <v>5.8811376449076965E-3</v>
      </c>
      <c r="D14">
        <v>1.3238228161469191E-4</v>
      </c>
      <c r="E14">
        <v>3.2852971440416406E-3</v>
      </c>
    </row>
    <row r="15" spans="1:5" x14ac:dyDescent="0.25">
      <c r="A15" t="s">
        <v>2989</v>
      </c>
      <c r="B15" t="s">
        <v>2118</v>
      </c>
      <c r="C15">
        <v>7.3254953948249425E-4</v>
      </c>
      <c r="D15">
        <v>1.4563558396924984E-3</v>
      </c>
      <c r="E15">
        <v>7.852233317843998E-4</v>
      </c>
    </row>
    <row r="16" spans="1:5" x14ac:dyDescent="0.25">
      <c r="A16" t="s">
        <v>2990</v>
      </c>
      <c r="B16" t="s">
        <v>2118</v>
      </c>
      <c r="C16">
        <v>5.3983436561797339E-4</v>
      </c>
      <c r="D16">
        <v>3.4234293125473038E-4</v>
      </c>
      <c r="E16">
        <v>3.958625583012959E-4</v>
      </c>
    </row>
    <row r="17" spans="1:5" x14ac:dyDescent="0.25">
      <c r="A17" t="s">
        <v>2991</v>
      </c>
      <c r="B17" t="s">
        <v>2118</v>
      </c>
      <c r="C17">
        <v>7.3934403018931704E-4</v>
      </c>
      <c r="D17">
        <v>2.5157552577788583E-4</v>
      </c>
      <c r="E17">
        <v>6.3585290087469245E-4</v>
      </c>
    </row>
    <row r="18" spans="1:5" x14ac:dyDescent="0.25">
      <c r="A18" t="s">
        <v>2992</v>
      </c>
      <c r="B18" t="s">
        <v>2118</v>
      </c>
      <c r="C18">
        <v>6.4271661691762938E-4</v>
      </c>
      <c r="E18">
        <v>3.3828182183457767E-4</v>
      </c>
    </row>
    <row r="19" spans="1:5" x14ac:dyDescent="0.25">
      <c r="A19" t="s">
        <v>2993</v>
      </c>
      <c r="B19" t="s">
        <v>2118</v>
      </c>
      <c r="C19">
        <v>7.6837905360539654E-5</v>
      </c>
      <c r="E19">
        <v>7.4066432764839323E-5</v>
      </c>
    </row>
    <row r="20" spans="1:5" x14ac:dyDescent="0.25">
      <c r="A20" t="s">
        <v>2988</v>
      </c>
      <c r="B20" t="s">
        <v>2120</v>
      </c>
      <c r="C20">
        <v>3.7763516653973664E-3</v>
      </c>
      <c r="D20">
        <v>2.2545084872912222E-4</v>
      </c>
      <c r="E20">
        <v>2.1729485682118617E-3</v>
      </c>
    </row>
    <row r="21" spans="1:5" x14ac:dyDescent="0.25">
      <c r="A21" t="s">
        <v>2989</v>
      </c>
      <c r="B21" t="s">
        <v>2120</v>
      </c>
      <c r="C21">
        <v>3.1410089177447712E-4</v>
      </c>
      <c r="D21">
        <v>1.6863350336574572E-4</v>
      </c>
      <c r="E21">
        <v>3.0351474600381602E-4</v>
      </c>
    </row>
    <row r="22" spans="1:5" x14ac:dyDescent="0.25">
      <c r="A22" t="s">
        <v>2990</v>
      </c>
      <c r="B22" t="s">
        <v>2120</v>
      </c>
      <c r="C22">
        <v>3.211400303877182E-4</v>
      </c>
      <c r="D22">
        <v>8.4641925226129719E-4</v>
      </c>
      <c r="E22">
        <v>7.0407005043072568E-4</v>
      </c>
    </row>
    <row r="23" spans="1:5" x14ac:dyDescent="0.25">
      <c r="A23" t="s">
        <v>2991</v>
      </c>
      <c r="B23" t="s">
        <v>2120</v>
      </c>
      <c r="C23">
        <v>3.6837112797789839E-4</v>
      </c>
      <c r="D23">
        <v>3.3767329920277142E-4</v>
      </c>
      <c r="E23">
        <v>3.6185788872871691E-4</v>
      </c>
    </row>
    <row r="24" spans="1:5" x14ac:dyDescent="0.25">
      <c r="A24" t="s">
        <v>2992</v>
      </c>
      <c r="B24" t="s">
        <v>2120</v>
      </c>
      <c r="C24">
        <v>8.3916222861791742E-4</v>
      </c>
      <c r="D24">
        <v>7.0562804570472982E-5</v>
      </c>
      <c r="E24">
        <v>4.7510067800326562E-4</v>
      </c>
    </row>
    <row r="25" spans="1:5" x14ac:dyDescent="0.25">
      <c r="A25" t="s">
        <v>2993</v>
      </c>
      <c r="B25" t="s">
        <v>2120</v>
      </c>
      <c r="C25">
        <v>3.3089171046856462E-5</v>
      </c>
      <c r="E25">
        <v>3.1895675071914139E-5</v>
      </c>
    </row>
    <row r="26" spans="1:5" x14ac:dyDescent="0.25">
      <c r="A26" t="s">
        <v>2988</v>
      </c>
      <c r="B26" t="s">
        <v>2122</v>
      </c>
      <c r="C26">
        <v>2.8557541591610587E-3</v>
      </c>
      <c r="E26">
        <v>1.5662433279642687E-3</v>
      </c>
    </row>
    <row r="27" spans="1:5" x14ac:dyDescent="0.25">
      <c r="A27" t="s">
        <v>2989</v>
      </c>
      <c r="B27" t="s">
        <v>2122</v>
      </c>
      <c r="C27">
        <v>3.1476218977285586E-4</v>
      </c>
      <c r="D27">
        <v>3.2160789072736432E-3</v>
      </c>
      <c r="E27">
        <v>5.2590065891213377E-4</v>
      </c>
    </row>
    <row r="28" spans="1:5" x14ac:dyDescent="0.25">
      <c r="A28" t="s">
        <v>2990</v>
      </c>
      <c r="B28" t="s">
        <v>2122</v>
      </c>
      <c r="C28">
        <v>2.7962907005208955E-4</v>
      </c>
      <c r="D28">
        <v>1.2680842785991314E-4</v>
      </c>
      <c r="E28">
        <v>1.6822239500999438E-4</v>
      </c>
    </row>
    <row r="29" spans="1:5" x14ac:dyDescent="0.25">
      <c r="A29" t="s">
        <v>2991</v>
      </c>
      <c r="B29" t="s">
        <v>2122</v>
      </c>
      <c r="C29">
        <v>4.0266975744048509E-4</v>
      </c>
      <c r="D29">
        <v>8.0101117411433872E-5</v>
      </c>
      <c r="E29">
        <v>3.342295188105425E-4</v>
      </c>
    </row>
    <row r="30" spans="1:5" x14ac:dyDescent="0.25">
      <c r="A30" t="s">
        <v>2992</v>
      </c>
      <c r="B30" t="s">
        <v>2122</v>
      </c>
    </row>
    <row r="31" spans="1:5" x14ac:dyDescent="0.25">
      <c r="A31" t="s">
        <v>2993</v>
      </c>
      <c r="B31" t="s">
        <v>2122</v>
      </c>
      <c r="C31">
        <v>7.4062061663775902E-5</v>
      </c>
      <c r="E31">
        <v>7.1390711197894568E-5</v>
      </c>
    </row>
    <row r="32" spans="1:5" x14ac:dyDescent="0.25">
      <c r="A32" t="s">
        <v>2988</v>
      </c>
      <c r="B32" t="s">
        <v>2107</v>
      </c>
      <c r="C32">
        <v>26.291632868689124</v>
      </c>
    </row>
    <row r="33" spans="1:3" x14ac:dyDescent="0.25">
      <c r="A33" t="s">
        <v>2989</v>
      </c>
      <c r="B33" t="s">
        <v>2107</v>
      </c>
      <c r="C33">
        <v>12.704237179985007</v>
      </c>
    </row>
    <row r="34" spans="1:3" x14ac:dyDescent="0.25">
      <c r="A34" t="s">
        <v>2990</v>
      </c>
      <c r="B34" t="s">
        <v>2107</v>
      </c>
      <c r="C34">
        <v>15.444420700688495</v>
      </c>
    </row>
    <row r="35" spans="1:3" x14ac:dyDescent="0.25">
      <c r="A35" t="s">
        <v>2991</v>
      </c>
      <c r="B35" t="s">
        <v>2107</v>
      </c>
      <c r="C35">
        <v>12.601548093949884</v>
      </c>
    </row>
    <row r="36" spans="1:3" x14ac:dyDescent="0.25">
      <c r="A36" t="s">
        <v>2992</v>
      </c>
      <c r="B36" t="s">
        <v>2107</v>
      </c>
      <c r="C36">
        <v>17.245638165263145</v>
      </c>
    </row>
    <row r="37" spans="1:3" x14ac:dyDescent="0.25">
      <c r="A37" t="s">
        <v>2993</v>
      </c>
      <c r="B37" t="s">
        <v>2107</v>
      </c>
      <c r="C37">
        <v>18.106521401918329</v>
      </c>
    </row>
    <row r="38" spans="1:3" x14ac:dyDescent="0.25">
      <c r="A38" t="s">
        <v>2988</v>
      </c>
      <c r="B38" t="s">
        <v>2109</v>
      </c>
      <c r="C38">
        <v>9.5688343272765248</v>
      </c>
    </row>
    <row r="39" spans="1:3" x14ac:dyDescent="0.25">
      <c r="A39" t="s">
        <v>2989</v>
      </c>
      <c r="B39" t="s">
        <v>2109</v>
      </c>
      <c r="C39">
        <v>24.407402153119648</v>
      </c>
    </row>
    <row r="40" spans="1:3" x14ac:dyDescent="0.25">
      <c r="A40" t="s">
        <v>2990</v>
      </c>
      <c r="B40" t="s">
        <v>2109</v>
      </c>
      <c r="C40">
        <v>18.624849448156173</v>
      </c>
    </row>
    <row r="41" spans="1:3" x14ac:dyDescent="0.25">
      <c r="A41" t="s">
        <v>2991</v>
      </c>
      <c r="B41" t="s">
        <v>2109</v>
      </c>
      <c r="C41">
        <v>23.14337938228142</v>
      </c>
    </row>
    <row r="42" spans="1:3" x14ac:dyDescent="0.25">
      <c r="A42" t="s">
        <v>2992</v>
      </c>
      <c r="B42" t="s">
        <v>2109</v>
      </c>
      <c r="C42">
        <v>21.615322035245647</v>
      </c>
    </row>
    <row r="43" spans="1:3" x14ac:dyDescent="0.25">
      <c r="A43" t="s">
        <v>2993</v>
      </c>
      <c r="B43" t="s">
        <v>2109</v>
      </c>
      <c r="C43">
        <v>20.53371239467258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Ark12">
    <tabColor theme="3" tint="9.9978637043366805E-2"/>
  </sheetPr>
  <dimension ref="A1:G639"/>
  <sheetViews>
    <sheetView zoomScale="75" zoomScaleNormal="75" workbookViewId="0">
      <selection activeCell="C3" sqref="C3"/>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2132</v>
      </c>
      <c r="B1" s="1"/>
      <c r="C1" s="54"/>
      <c r="D1" s="54"/>
      <c r="E1" s="54"/>
      <c r="F1" s="22" t="s">
        <v>225</v>
      </c>
      <c r="G1" s="101"/>
    </row>
    <row r="2" spans="1:7" ht="15.75" thickBot="1" x14ac:dyDescent="0.3">
      <c r="A2" s="54"/>
      <c r="B2" s="56"/>
      <c r="C2" s="56"/>
      <c r="D2" s="54"/>
      <c r="E2" s="54"/>
      <c r="F2" s="54"/>
      <c r="G2" s="54"/>
    </row>
    <row r="3" spans="1:7" ht="19.5" thickBot="1" x14ac:dyDescent="0.3">
      <c r="A3" s="58"/>
      <c r="B3" s="59" t="s">
        <v>226</v>
      </c>
      <c r="C3" s="129" t="s">
        <v>408</v>
      </c>
      <c r="D3" s="58"/>
      <c r="E3" s="58"/>
      <c r="F3" s="54"/>
      <c r="G3" s="54"/>
    </row>
    <row r="4" spans="1:7" x14ac:dyDescent="0.25">
      <c r="A4" s="57"/>
      <c r="B4" s="57"/>
      <c r="C4" s="57"/>
      <c r="D4" s="57"/>
      <c r="E4" s="57"/>
      <c r="F4" s="57"/>
      <c r="G4" s="57"/>
    </row>
    <row r="5" spans="1:7" ht="18.75" x14ac:dyDescent="0.25">
      <c r="A5" s="60"/>
      <c r="B5" s="513" t="s">
        <v>2133</v>
      </c>
      <c r="C5" s="514"/>
      <c r="D5" s="57"/>
      <c r="E5" s="62"/>
      <c r="F5" s="62"/>
      <c r="G5" s="62"/>
    </row>
    <row r="6" spans="1:7" x14ac:dyDescent="0.25">
      <c r="A6" s="187"/>
      <c r="B6" s="515" t="s">
        <v>2134</v>
      </c>
      <c r="C6" s="515"/>
      <c r="D6" s="188"/>
      <c r="E6" s="57"/>
      <c r="F6" s="57"/>
      <c r="G6" s="57"/>
    </row>
    <row r="7" spans="1:7" x14ac:dyDescent="0.25">
      <c r="A7" s="57"/>
      <c r="B7" s="516" t="s">
        <v>2135</v>
      </c>
      <c r="C7" s="517"/>
      <c r="D7" s="188"/>
      <c r="E7" s="57"/>
      <c r="F7" s="57"/>
      <c r="G7" s="57"/>
    </row>
    <row r="8" spans="1:7" x14ac:dyDescent="0.25">
      <c r="A8" s="57"/>
      <c r="B8" s="518" t="s">
        <v>2136</v>
      </c>
      <c r="C8" s="519"/>
      <c r="D8" s="188"/>
      <c r="E8" s="57"/>
      <c r="F8" s="57"/>
      <c r="G8" s="57"/>
    </row>
    <row r="9" spans="1:7" ht="15.75" thickBot="1" x14ac:dyDescent="0.3">
      <c r="A9" s="57"/>
      <c r="B9" s="520" t="s">
        <v>2137</v>
      </c>
      <c r="C9" s="521"/>
      <c r="D9" s="57"/>
      <c r="E9" s="57"/>
      <c r="F9" s="57"/>
      <c r="G9" s="57"/>
    </row>
    <row r="10" spans="1:7" x14ac:dyDescent="0.25">
      <c r="A10" s="57"/>
      <c r="B10" s="189"/>
      <c r="C10" s="190"/>
      <c r="D10" s="57"/>
      <c r="E10" s="57"/>
      <c r="F10" s="57"/>
      <c r="G10" s="57"/>
    </row>
    <row r="11" spans="1:7" x14ac:dyDescent="0.25">
      <c r="A11" s="57"/>
      <c r="B11" s="66"/>
      <c r="C11" s="57"/>
      <c r="D11" s="57"/>
      <c r="E11" s="57"/>
      <c r="F11" s="57"/>
      <c r="G11" s="57"/>
    </row>
    <row r="12" spans="1:7" x14ac:dyDescent="0.25">
      <c r="A12" s="57"/>
      <c r="B12" s="66"/>
      <c r="C12" s="57"/>
      <c r="D12" s="57"/>
      <c r="E12" s="57"/>
      <c r="F12" s="57"/>
      <c r="G12" s="57"/>
    </row>
    <row r="13" spans="1:7" ht="18.75" customHeight="1" x14ac:dyDescent="0.25">
      <c r="A13" s="67"/>
      <c r="B13" s="512" t="s">
        <v>2134</v>
      </c>
      <c r="C13" s="512"/>
      <c r="D13" s="67"/>
      <c r="E13" s="67"/>
      <c r="F13" s="67"/>
      <c r="G13" s="67"/>
    </row>
    <row r="14" spans="1:7" x14ac:dyDescent="0.25">
      <c r="A14" s="79"/>
      <c r="B14" s="79" t="s">
        <v>2138</v>
      </c>
      <c r="C14" s="79" t="s">
        <v>275</v>
      </c>
      <c r="D14" s="79" t="s">
        <v>2139</v>
      </c>
      <c r="E14" s="79"/>
      <c r="F14" s="79" t="s">
        <v>2140</v>
      </c>
      <c r="G14" s="79" t="s">
        <v>2141</v>
      </c>
    </row>
    <row r="15" spans="1:7" x14ac:dyDescent="0.25">
      <c r="A15" s="70" t="s">
        <v>2142</v>
      </c>
      <c r="B15" s="119" t="s">
        <v>2143</v>
      </c>
      <c r="C15" s="191" cm="1">
        <f t="array" ref="C15">IFERROR(SUMIFS('F1. Input'!C:C,'F1. Input'!$A:$A,Table1[Kapitalcenter],'F1. Input'!$B:$B,$A15),0)</f>
        <v>88376.737287041789</v>
      </c>
      <c r="D15" s="192" cm="1">
        <f t="array" ref="D15">IFERROR(SUMIFS('F1. Input'!D:D,'F1. Input'!$A:$A,Table1[Kapitalcenter],'F1. Input'!$B:$B,$A15),0)</f>
        <v>39929</v>
      </c>
      <c r="F15" s="92" t="str">
        <f>IF(OR('[2]B1. HTT Mortgage Assets'!$C$15=0,C15="[For completion]"),"",C15/'[2]B1. HTT Mortgage Assets'!$C$15)</f>
        <v/>
      </c>
      <c r="G15" s="92" t="e">
        <f>IF(OR('[2]B1. HTT Mortgage Assets'!$F$28=0,D15="[For completion]"),"",D15/'[2]B1. HTT Mortgage Assets'!$F$28)</f>
        <v>#VALUE!</v>
      </c>
    </row>
    <row r="16" spans="1:7" x14ac:dyDescent="0.25">
      <c r="A16" s="70" t="s">
        <v>2144</v>
      </c>
      <c r="B16" s="83" t="s">
        <v>2145</v>
      </c>
      <c r="C16" s="191" cm="1">
        <f t="array" ref="C16">IFERROR(SUMIFS('F1. Input'!C:C,'F1. Input'!A:A,Table1[Kapitalcenter],'F1. Input'!B:B,A16),0)</f>
        <v>19272.76775273</v>
      </c>
      <c r="D16" s="192" cm="1">
        <f t="array" ref="D16">IFERROR(SUMIFS('F1. Input'!D:D,'F1. Input'!$A:$A,Table1[Kapitalcenter],'F1. Input'!$B:$B,$A16),0)</f>
        <v>3518</v>
      </c>
      <c r="F16" s="92" t="str">
        <f>IF(OR('[2]B1. HTT Mortgage Assets'!$C$15=0,C16="[For completion]"),"",C16/'[2]B1. HTT Mortgage Assets'!$C$15)</f>
        <v/>
      </c>
      <c r="G16" s="92" t="e">
        <f>IF(OR('[2]B1. HTT Mortgage Assets'!$F$28=0,D16="[For completion]"),"",D16/'[2]B1. HTT Mortgage Assets'!$F$28)</f>
        <v>#VALUE!</v>
      </c>
    </row>
    <row r="17" spans="1:7" x14ac:dyDescent="0.25">
      <c r="A17" s="70" t="s">
        <v>2146</v>
      </c>
      <c r="B17" s="83" t="s">
        <v>2147</v>
      </c>
      <c r="C17" s="191" cm="1">
        <f t="array" ref="C17">IFERROR(SUMIFS('F1. Input'!C:C,'F1. Input'!A:A,Table1[Kapitalcenter],'F1. Input'!B:B,A17),0)</f>
        <v>0</v>
      </c>
      <c r="D17" s="192" cm="1">
        <f t="array" ref="D17">IFERROR(SUMIFS('F1. Input'!D:D,'F1. Input'!$A:$A,Table1[Kapitalcenter],'F1. Input'!$B:$B,$A17),0)</f>
        <v>0</v>
      </c>
      <c r="F17" s="92" t="str">
        <f>IF(OR('[2]B1. HTT Mortgage Assets'!$C$15=0,C17="[For completion]"),"",C17/'[2]B1. HTT Mortgage Assets'!$C$15)</f>
        <v/>
      </c>
      <c r="G17" s="92" t="e">
        <f>IF(OR('[2]B1. HTT Mortgage Assets'!$F$28=0,D17="[For completion]"),"",D17/'[2]B1. HTT Mortgage Assets'!$F$28)</f>
        <v>#VALUE!</v>
      </c>
    </row>
    <row r="18" spans="1:7" x14ac:dyDescent="0.25">
      <c r="A18" s="70" t="s">
        <v>2148</v>
      </c>
      <c r="B18" s="83" t="s">
        <v>2149</v>
      </c>
      <c r="C18" s="95">
        <f>SUM(C15:C17)</f>
        <v>107649.50503977179</v>
      </c>
      <c r="D18" s="154">
        <f>SUM(D15:D17)</f>
        <v>43447</v>
      </c>
      <c r="F18" s="92">
        <f>SUM(F15:F17)</f>
        <v>0</v>
      </c>
      <c r="G18" s="92" t="e">
        <f>SUM(G15:G17)</f>
        <v>#VALUE!</v>
      </c>
    </row>
    <row r="19" spans="1:7" x14ac:dyDescent="0.25">
      <c r="A19" s="83" t="s">
        <v>2150</v>
      </c>
      <c r="B19" s="126" t="s">
        <v>2151</v>
      </c>
      <c r="C19" s="179" t="s">
        <v>239</v>
      </c>
      <c r="D19" s="179"/>
      <c r="F19" s="179"/>
      <c r="G19" s="179"/>
    </row>
    <row r="20" spans="1:7" x14ac:dyDescent="0.25">
      <c r="A20" s="83" t="s">
        <v>2152</v>
      </c>
      <c r="B20" s="193" t="s">
        <v>317</v>
      </c>
      <c r="C20" s="179"/>
      <c r="D20" s="179"/>
      <c r="F20" s="179"/>
      <c r="G20" s="179"/>
    </row>
    <row r="21" spans="1:7" x14ac:dyDescent="0.25">
      <c r="A21" s="83" t="s">
        <v>2153</v>
      </c>
      <c r="B21" s="193" t="s">
        <v>317</v>
      </c>
      <c r="C21" s="179"/>
      <c r="D21" s="179"/>
      <c r="F21" s="179"/>
      <c r="G21" s="179"/>
    </row>
    <row r="22" spans="1:7" x14ac:dyDescent="0.25">
      <c r="A22" s="83" t="s">
        <v>2154</v>
      </c>
      <c r="B22" s="193" t="s">
        <v>317</v>
      </c>
      <c r="C22" s="179"/>
      <c r="D22" s="179"/>
      <c r="F22" s="179"/>
      <c r="G22" s="179"/>
    </row>
    <row r="23" spans="1:7" x14ac:dyDescent="0.25">
      <c r="A23" s="83" t="s">
        <v>2155</v>
      </c>
      <c r="B23" s="193" t="s">
        <v>317</v>
      </c>
      <c r="C23" s="179"/>
      <c r="D23" s="179"/>
      <c r="F23" s="179"/>
      <c r="G23" s="179"/>
    </row>
    <row r="24" spans="1:7" ht="18.75" x14ac:dyDescent="0.25">
      <c r="A24" s="67"/>
      <c r="B24" s="512" t="s">
        <v>2135</v>
      </c>
      <c r="C24" s="512"/>
      <c r="D24" s="67"/>
      <c r="E24" s="67"/>
      <c r="F24" s="67"/>
      <c r="G24" s="67"/>
    </row>
    <row r="25" spans="1:7" x14ac:dyDescent="0.25">
      <c r="A25" s="79"/>
      <c r="B25" s="79" t="s">
        <v>2156</v>
      </c>
      <c r="C25" s="79" t="s">
        <v>275</v>
      </c>
      <c r="D25" s="79"/>
      <c r="E25" s="79"/>
      <c r="F25" s="79" t="s">
        <v>2157</v>
      </c>
      <c r="G25" s="79"/>
    </row>
    <row r="26" spans="1:7" x14ac:dyDescent="0.25">
      <c r="A26" s="70" t="s">
        <v>2158</v>
      </c>
      <c r="B26" s="70" t="s">
        <v>766</v>
      </c>
      <c r="C26" s="158" cm="1">
        <f t="array" ref="C26">IFERROR(SUMIFS('F1. Input'!C:C,'F1. Input'!$A:$A,Table1[Kapitalcenter],'F1. Input'!$B:$B,$A26),0)</f>
        <v>101429.21758165114</v>
      </c>
      <c r="D26" s="158"/>
      <c r="E26" s="57"/>
      <c r="F26" s="92">
        <f>IF($C$29=0,"",IF(C26="[For completion]","",C26/$C$29))</f>
        <v>0.9422172219387176</v>
      </c>
      <c r="G26" s="176"/>
    </row>
    <row r="27" spans="1:7" x14ac:dyDescent="0.25">
      <c r="A27" s="70" t="s">
        <v>2159</v>
      </c>
      <c r="B27" s="70" t="s">
        <v>768</v>
      </c>
      <c r="C27" s="158" cm="1">
        <f t="array" ref="C27">IFERROR(SUMIFS('F1. Input'!C:C,'F1. Input'!$A:$A,Table1[Kapitalcenter],'F1. Input'!$B:$B,$A27),0)</f>
        <v>6220.2874581199976</v>
      </c>
      <c r="D27" s="158"/>
      <c r="E27" s="57"/>
      <c r="F27" s="92">
        <f>IF($C$29=0,"",IF(C27="[For completion]","",C27/$C$29))</f>
        <v>5.7782778061282403E-2</v>
      </c>
      <c r="G27" s="176"/>
    </row>
    <row r="28" spans="1:7" x14ac:dyDescent="0.25">
      <c r="A28" s="70" t="s">
        <v>2160</v>
      </c>
      <c r="B28" s="70" t="s">
        <v>313</v>
      </c>
      <c r="C28" s="158">
        <f>SUM(C30:C39)</f>
        <v>0</v>
      </c>
      <c r="D28" s="158"/>
      <c r="E28" s="57"/>
      <c r="F28" s="92">
        <f>IF($C$29=0,"",IF(C28="[For completion]","",C28/$C$29))</f>
        <v>0</v>
      </c>
      <c r="G28" s="176"/>
    </row>
    <row r="29" spans="1:7" x14ac:dyDescent="0.25">
      <c r="A29" s="70" t="s">
        <v>2161</v>
      </c>
      <c r="B29" s="134" t="s">
        <v>315</v>
      </c>
      <c r="C29" s="110">
        <f>SUM(C26:C28)</f>
        <v>107649.50503977115</v>
      </c>
      <c r="D29" s="57"/>
      <c r="E29" s="57"/>
      <c r="F29" s="135">
        <f>SUM(F26:F28)</f>
        <v>1</v>
      </c>
      <c r="G29" s="176"/>
    </row>
    <row r="30" spans="1:7" x14ac:dyDescent="0.25">
      <c r="A30" s="70" t="s">
        <v>2162</v>
      </c>
      <c r="B30" s="136" t="s">
        <v>774</v>
      </c>
      <c r="C30" s="158"/>
      <c r="D30" s="76"/>
      <c r="E30" s="57"/>
      <c r="F30" s="92">
        <f>IF($C$29=0,"",IF(C30="[For completion]","",C30/$C$29))</f>
        <v>0</v>
      </c>
      <c r="G30" s="176"/>
    </row>
    <row r="31" spans="1:7" x14ac:dyDescent="0.25">
      <c r="A31" s="70" t="s">
        <v>2163</v>
      </c>
      <c r="B31" s="136" t="s">
        <v>2164</v>
      </c>
      <c r="C31" s="158"/>
      <c r="D31" s="76"/>
      <c r="E31" s="57"/>
      <c r="F31" s="92">
        <f t="shared" ref="F31:F39" si="0">IF($C$29=0,"",IF(C31="[For completion]","",C31/$C$29))</f>
        <v>0</v>
      </c>
      <c r="G31" s="234"/>
    </row>
    <row r="32" spans="1:7" x14ac:dyDescent="0.25">
      <c r="A32" s="70" t="s">
        <v>2165</v>
      </c>
      <c r="B32" s="136" t="s">
        <v>2166</v>
      </c>
      <c r="C32" s="158"/>
      <c r="D32" s="76"/>
      <c r="E32" s="57"/>
      <c r="F32" s="92">
        <f>IF($C$29=0,"",IF(C32="[For completion]","",C32/$C$29))</f>
        <v>0</v>
      </c>
      <c r="G32" s="234"/>
    </row>
    <row r="33" spans="1:7" x14ac:dyDescent="0.25">
      <c r="A33" s="70" t="s">
        <v>2167</v>
      </c>
      <c r="B33" s="136" t="s">
        <v>2168</v>
      </c>
      <c r="C33" s="158"/>
      <c r="D33" s="76"/>
      <c r="E33" s="57"/>
      <c r="F33" s="92">
        <f t="shared" si="0"/>
        <v>0</v>
      </c>
      <c r="G33" s="234"/>
    </row>
    <row r="34" spans="1:7" x14ac:dyDescent="0.25">
      <c r="A34" s="70" t="s">
        <v>2169</v>
      </c>
      <c r="B34" s="136" t="s">
        <v>2170</v>
      </c>
      <c r="C34" s="158"/>
      <c r="D34" s="76"/>
      <c r="E34" s="57"/>
      <c r="F34" s="92">
        <f t="shared" si="0"/>
        <v>0</v>
      </c>
      <c r="G34" s="234"/>
    </row>
    <row r="35" spans="1:7" x14ac:dyDescent="0.25">
      <c r="A35" s="70" t="s">
        <v>2171</v>
      </c>
      <c r="B35" s="136" t="s">
        <v>2172</v>
      </c>
      <c r="C35" s="158"/>
      <c r="D35" s="76"/>
      <c r="E35" s="57"/>
      <c r="F35" s="92">
        <f t="shared" si="0"/>
        <v>0</v>
      </c>
      <c r="G35" s="234"/>
    </row>
    <row r="36" spans="1:7" x14ac:dyDescent="0.25">
      <c r="A36" s="70" t="s">
        <v>2173</v>
      </c>
      <c r="B36" s="136" t="s">
        <v>2174</v>
      </c>
      <c r="C36" s="158"/>
      <c r="D36" s="76"/>
      <c r="E36" s="57"/>
      <c r="F36" s="92">
        <f t="shared" si="0"/>
        <v>0</v>
      </c>
      <c r="G36" s="234"/>
    </row>
    <row r="37" spans="1:7" x14ac:dyDescent="0.25">
      <c r="A37" s="70" t="s">
        <v>2175</v>
      </c>
      <c r="B37" s="136" t="s">
        <v>2176</v>
      </c>
      <c r="C37" s="158"/>
      <c r="D37" s="76"/>
      <c r="E37" s="57"/>
      <c r="F37" s="92">
        <f t="shared" si="0"/>
        <v>0</v>
      </c>
      <c r="G37" s="234"/>
    </row>
    <row r="38" spans="1:7" x14ac:dyDescent="0.25">
      <c r="A38" s="70" t="s">
        <v>2177</v>
      </c>
      <c r="B38" s="136" t="s">
        <v>2178</v>
      </c>
      <c r="C38" s="158"/>
      <c r="D38" s="76"/>
      <c r="F38" s="92">
        <f t="shared" si="0"/>
        <v>0</v>
      </c>
      <c r="G38" s="234"/>
    </row>
    <row r="39" spans="1:7" x14ac:dyDescent="0.25">
      <c r="A39" s="70" t="s">
        <v>2179</v>
      </c>
      <c r="B39" s="194" t="s">
        <v>2180</v>
      </c>
      <c r="C39" s="158"/>
      <c r="D39" s="76"/>
      <c r="F39" s="92">
        <f t="shared" si="0"/>
        <v>0</v>
      </c>
      <c r="G39" s="179"/>
    </row>
    <row r="40" spans="1:7" x14ac:dyDescent="0.25">
      <c r="A40" s="70" t="s">
        <v>2181</v>
      </c>
      <c r="B40" s="193" t="s">
        <v>317</v>
      </c>
      <c r="C40" s="195"/>
      <c r="D40" s="230"/>
      <c r="F40" s="74"/>
      <c r="G40" s="74"/>
    </row>
    <row r="41" spans="1:7" x14ac:dyDescent="0.25">
      <c r="A41" s="70" t="s">
        <v>2182</v>
      </c>
      <c r="B41" s="193" t="s">
        <v>317</v>
      </c>
      <c r="C41" s="195"/>
      <c r="D41" s="230"/>
      <c r="E41" s="55"/>
      <c r="F41" s="74"/>
      <c r="G41" s="74"/>
    </row>
    <row r="42" spans="1:7" x14ac:dyDescent="0.25">
      <c r="A42" s="70" t="s">
        <v>2183</v>
      </c>
      <c r="B42" s="193" t="s">
        <v>317</v>
      </c>
      <c r="C42" s="195"/>
      <c r="D42" s="230"/>
      <c r="E42" s="55"/>
      <c r="F42" s="74"/>
      <c r="G42" s="74"/>
    </row>
    <row r="43" spans="1:7" x14ac:dyDescent="0.25">
      <c r="A43" s="70" t="s">
        <v>2184</v>
      </c>
      <c r="B43" s="193" t="s">
        <v>317</v>
      </c>
      <c r="C43" s="195"/>
      <c r="D43" s="230"/>
      <c r="E43" s="55"/>
      <c r="F43" s="74"/>
      <c r="G43" s="74"/>
    </row>
    <row r="44" spans="1:7" x14ac:dyDescent="0.25">
      <c r="A44" s="70" t="s">
        <v>2185</v>
      </c>
      <c r="B44" s="193" t="s">
        <v>317</v>
      </c>
      <c r="C44" s="195"/>
      <c r="D44" s="230"/>
      <c r="E44" s="55"/>
      <c r="F44" s="74"/>
      <c r="G44" s="74"/>
    </row>
    <row r="45" spans="1:7" x14ac:dyDescent="0.25">
      <c r="A45" s="70" t="s">
        <v>2186</v>
      </c>
      <c r="B45" s="193" t="s">
        <v>317</v>
      </c>
      <c r="C45" s="195"/>
      <c r="D45" s="230"/>
      <c r="E45" s="55"/>
      <c r="F45" s="74"/>
      <c r="G45" s="74"/>
    </row>
    <row r="46" spans="1:7" x14ac:dyDescent="0.25">
      <c r="A46" s="70" t="s">
        <v>2187</v>
      </c>
      <c r="B46" s="193" t="s">
        <v>317</v>
      </c>
      <c r="C46" s="195"/>
      <c r="D46" s="230"/>
      <c r="E46" s="55"/>
      <c r="F46" s="74"/>
    </row>
    <row r="47" spans="1:7" x14ac:dyDescent="0.25">
      <c r="A47" s="70" t="s">
        <v>2188</v>
      </c>
      <c r="B47" s="193" t="s">
        <v>317</v>
      </c>
      <c r="C47" s="195"/>
      <c r="D47" s="230"/>
      <c r="E47" s="55"/>
      <c r="F47" s="74"/>
    </row>
    <row r="48" spans="1:7" x14ac:dyDescent="0.25">
      <c r="A48" s="79"/>
      <c r="B48" s="79" t="s">
        <v>784</v>
      </c>
      <c r="C48" s="79" t="s">
        <v>785</v>
      </c>
      <c r="D48" s="79" t="s">
        <v>786</v>
      </c>
      <c r="E48" s="79"/>
      <c r="F48" s="79" t="s">
        <v>2189</v>
      </c>
      <c r="G48" s="79"/>
    </row>
    <row r="49" spans="1:7" x14ac:dyDescent="0.25">
      <c r="A49" s="70" t="s">
        <v>2190</v>
      </c>
      <c r="B49" s="70" t="s">
        <v>2191</v>
      </c>
      <c r="C49" s="196" cm="1">
        <f t="array" ref="C49">IFERROR(SUMIFS('F1. Input'!C:C,'F1. Input'!$A:$A,Table1[Kapitalcenter],'F1. Input'!$B:$B,$A49),0)</f>
        <v>42831</v>
      </c>
      <c r="D49" s="196" cm="1">
        <f t="array" ref="D49">IFERROR(SUMIFS('F1. Input'!D:D,'F1. Input'!$A:$A,Table1[Kapitalcenter],'F1. Input'!$B:$B,$A49),0)</f>
        <v>616</v>
      </c>
      <c r="E49" s="57"/>
      <c r="F49" s="197">
        <f>IF(AND(C49="[For completion]",D49="[For completion]"),"[For completion]",SUM(C49:D49))</f>
        <v>43447</v>
      </c>
      <c r="G49" s="179"/>
    </row>
    <row r="50" spans="1:7" x14ac:dyDescent="0.25">
      <c r="A50" s="70" t="s">
        <v>2192</v>
      </c>
      <c r="B50" s="198" t="s">
        <v>791</v>
      </c>
      <c r="C50" s="76"/>
      <c r="D50" s="76"/>
      <c r="E50" s="57"/>
      <c r="F50" s="76"/>
      <c r="G50" s="179"/>
    </row>
    <row r="51" spans="1:7" x14ac:dyDescent="0.25">
      <c r="A51" s="70" t="s">
        <v>2193</v>
      </c>
      <c r="B51" s="198" t="s">
        <v>793</v>
      </c>
      <c r="C51" s="76"/>
      <c r="D51" s="76"/>
      <c r="E51" s="57"/>
      <c r="F51" s="76"/>
      <c r="G51" s="179"/>
    </row>
    <row r="52" spans="1:7" x14ac:dyDescent="0.25">
      <c r="A52" s="70" t="s">
        <v>2194</v>
      </c>
      <c r="B52" s="72"/>
      <c r="C52" s="57"/>
      <c r="D52" s="57"/>
      <c r="E52" s="57"/>
      <c r="F52" s="57"/>
      <c r="G52" s="74"/>
    </row>
    <row r="53" spans="1:7" x14ac:dyDescent="0.25">
      <c r="A53" s="70" t="s">
        <v>2195</v>
      </c>
      <c r="B53" s="72"/>
      <c r="C53" s="57"/>
      <c r="D53" s="57"/>
      <c r="E53" s="57"/>
      <c r="F53" s="57"/>
      <c r="G53" s="74"/>
    </row>
    <row r="54" spans="1:7" x14ac:dyDescent="0.25">
      <c r="A54" s="70" t="s">
        <v>2196</v>
      </c>
      <c r="B54" s="72"/>
      <c r="C54" s="57"/>
      <c r="D54" s="76"/>
      <c r="E54" s="57"/>
      <c r="F54" s="57"/>
      <c r="G54" s="74"/>
    </row>
    <row r="55" spans="1:7" x14ac:dyDescent="0.25">
      <c r="A55" s="70" t="s">
        <v>2197</v>
      </c>
      <c r="B55" s="72"/>
      <c r="C55" s="57"/>
      <c r="D55" s="57"/>
      <c r="E55" s="57"/>
      <c r="F55" s="57"/>
      <c r="G55" s="74"/>
    </row>
    <row r="56" spans="1:7" x14ac:dyDescent="0.25">
      <c r="A56" s="79"/>
      <c r="B56" s="79" t="s">
        <v>798</v>
      </c>
      <c r="C56" s="79" t="s">
        <v>799</v>
      </c>
      <c r="D56" s="79" t="s">
        <v>800</v>
      </c>
      <c r="E56" s="79"/>
      <c r="F56" s="79" t="s">
        <v>2198</v>
      </c>
      <c r="G56" s="79"/>
    </row>
    <row r="57" spans="1:7" x14ac:dyDescent="0.25">
      <c r="A57" s="70" t="s">
        <v>2199</v>
      </c>
      <c r="B57" s="70" t="s">
        <v>802</v>
      </c>
      <c r="C57" s="146" cm="1">
        <f t="array" ref="C57">IFERROR(SUMIFS('F1. Input'!C:C,'F1. Input'!$A:$A,Table1[Kapitalcenter],'F1. Input'!$B:$B,$A57),0)</f>
        <v>2.3975302428340131E-2</v>
      </c>
      <c r="D57" s="146" cm="1">
        <f t="array" ref="D57">IFERROR(SUMIFS('F1. Input'!D:D,'F1. Input'!$A:$A,Table1[Kapitalcenter],'F1. Input'!$B:$B,$A57),0)</f>
        <v>0.25459016546457647</v>
      </c>
      <c r="E57" s="141"/>
      <c r="F57" s="197" cm="1">
        <f t="array" ref="F57">IFERROR(SUMIFS('F1. Input'!E:E,'F1. Input'!$A:$A,Table1[Kapitalcenter],'F1. Input'!$B:$B,$A57),0)</f>
        <v>2.3783594179593293E-2</v>
      </c>
      <c r="G57" s="179"/>
    </row>
    <row r="58" spans="1:7" x14ac:dyDescent="0.25">
      <c r="A58" s="70" t="s">
        <v>2200</v>
      </c>
      <c r="B58" s="57"/>
      <c r="C58" s="140"/>
      <c r="D58" s="140"/>
      <c r="E58" s="141"/>
      <c r="F58" s="140"/>
      <c r="G58" s="74"/>
    </row>
    <row r="59" spans="1:7" x14ac:dyDescent="0.25">
      <c r="A59" s="70" t="s">
        <v>2201</v>
      </c>
      <c r="B59" s="57"/>
      <c r="C59" s="140"/>
      <c r="D59" s="140"/>
      <c r="E59" s="141"/>
      <c r="F59" s="140"/>
      <c r="G59" s="74"/>
    </row>
    <row r="60" spans="1:7" x14ac:dyDescent="0.25">
      <c r="A60" s="70" t="s">
        <v>2202</v>
      </c>
      <c r="B60" s="57"/>
      <c r="C60" s="140"/>
      <c r="D60" s="140"/>
      <c r="E60" s="141"/>
      <c r="F60" s="140"/>
      <c r="G60" s="74"/>
    </row>
    <row r="61" spans="1:7" x14ac:dyDescent="0.25">
      <c r="A61" s="70" t="s">
        <v>2203</v>
      </c>
      <c r="B61" s="57"/>
      <c r="C61" s="140"/>
      <c r="D61" s="140"/>
      <c r="E61" s="141"/>
      <c r="F61" s="140"/>
      <c r="G61" s="74"/>
    </row>
    <row r="62" spans="1:7" x14ac:dyDescent="0.25">
      <c r="A62" s="70" t="s">
        <v>2204</v>
      </c>
      <c r="B62" s="57"/>
      <c r="C62" s="140"/>
      <c r="D62" s="140"/>
      <c r="E62" s="141"/>
      <c r="F62" s="140"/>
      <c r="G62" s="74"/>
    </row>
    <row r="63" spans="1:7" x14ac:dyDescent="0.25">
      <c r="A63" s="70" t="s">
        <v>2205</v>
      </c>
      <c r="B63" s="57"/>
      <c r="C63" s="140"/>
      <c r="D63" s="140"/>
      <c r="E63" s="141"/>
      <c r="F63" s="140"/>
      <c r="G63" s="74"/>
    </row>
    <row r="64" spans="1:7" x14ac:dyDescent="0.25">
      <c r="A64" s="79"/>
      <c r="B64" s="79" t="s">
        <v>809</v>
      </c>
      <c r="C64" s="79" t="s">
        <v>799</v>
      </c>
      <c r="D64" s="79" t="s">
        <v>800</v>
      </c>
      <c r="E64" s="79"/>
      <c r="F64" s="79" t="s">
        <v>2198</v>
      </c>
      <c r="G64" s="79"/>
    </row>
    <row r="65" spans="1:7" x14ac:dyDescent="0.25">
      <c r="A65" s="70" t="s">
        <v>2206</v>
      </c>
      <c r="B65" s="143" t="s">
        <v>811</v>
      </c>
      <c r="C65" s="144">
        <f>SUM(C66:C92)</f>
        <v>1</v>
      </c>
      <c r="D65" s="144">
        <f>SUM(D66:D92)</f>
        <v>1</v>
      </c>
      <c r="E65" s="140"/>
      <c r="F65" s="144">
        <f>SUM(F66:F92)</f>
        <v>1</v>
      </c>
      <c r="G65" s="74"/>
    </row>
    <row r="66" spans="1:7" x14ac:dyDescent="0.25">
      <c r="A66" s="70" t="s">
        <v>2207</v>
      </c>
      <c r="B66" s="70" t="s">
        <v>813</v>
      </c>
      <c r="C66" s="146" cm="1">
        <f t="array" ref="C66">IFERROR(SUMIFS('F1. Input'!C:C,'F1. Input'!$A:$A,Table1[Kapitalcenter],'F1. Input'!$B:$B,$A66),0)</f>
        <v>0</v>
      </c>
      <c r="D66" s="146" cm="1">
        <f t="array" ref="D66">IFERROR(SUMIFS('F1. Input'!D:D,'F1. Input'!$A:$A,Table1[Kapitalcenter],'F1. Input'!$B:$B,$A66),0)</f>
        <v>0</v>
      </c>
      <c r="E66" s="140"/>
      <c r="F66" s="146" cm="1">
        <f t="array" ref="F66">IFERROR(SUMIFS('F1. Input'!E:E,'F1. Input'!$A:$A,Table1[Kapitalcenter],'F1. Input'!$B:$B,$A66),0)</f>
        <v>0</v>
      </c>
      <c r="G66" s="74"/>
    </row>
    <row r="67" spans="1:7" x14ac:dyDescent="0.25">
      <c r="A67" s="70" t="s">
        <v>2208</v>
      </c>
      <c r="B67" s="70" t="s">
        <v>815</v>
      </c>
      <c r="C67" s="146" cm="1">
        <f t="array" ref="C67">IFERROR(SUMIFS('F1. Input'!C:C,'F1. Input'!$A:$A,Table1[Kapitalcenter],'F1. Input'!$B:$B,$A67),0)</f>
        <v>0</v>
      </c>
      <c r="D67" s="146" cm="1">
        <f t="array" ref="D67">IFERROR(SUMIFS('F1. Input'!D:D,'F1. Input'!$A:$A,Table1[Kapitalcenter],'F1. Input'!$B:$B,$A67),0)</f>
        <v>0</v>
      </c>
      <c r="E67" s="140"/>
      <c r="F67" s="146" cm="1">
        <f t="array" ref="F67">IFERROR(SUMIFS('F1. Input'!E:E,'F1. Input'!$A:$A,Table1[Kapitalcenter],'F1. Input'!$B:$B,$A67),0)</f>
        <v>0</v>
      </c>
      <c r="G67" s="74"/>
    </row>
    <row r="68" spans="1:7" x14ac:dyDescent="0.25">
      <c r="A68" s="70" t="s">
        <v>2209</v>
      </c>
      <c r="B68" s="70" t="s">
        <v>817</v>
      </c>
      <c r="C68" s="146" cm="1">
        <f t="array" ref="C68">IFERROR(SUMIFS('F1. Input'!C:C,'F1. Input'!$A:$A,Table1[Kapitalcenter],'F1. Input'!$B:$B,$A68),0)</f>
        <v>0</v>
      </c>
      <c r="D68" s="146" cm="1">
        <f t="array" ref="D68">IFERROR(SUMIFS('F1. Input'!D:D,'F1. Input'!$A:$A,Table1[Kapitalcenter],'F1. Input'!$B:$B,$A68),0)</f>
        <v>0</v>
      </c>
      <c r="E68" s="140"/>
      <c r="F68" s="146" cm="1">
        <f t="array" ref="F68">IFERROR(SUMIFS('F1. Input'!E:E,'F1. Input'!$A:$A,Table1[Kapitalcenter],'F1. Input'!$B:$B,$A68),0)</f>
        <v>0</v>
      </c>
      <c r="G68" s="74"/>
    </row>
    <row r="69" spans="1:7" x14ac:dyDescent="0.25">
      <c r="A69" s="70" t="s">
        <v>2210</v>
      </c>
      <c r="B69" s="70" t="s">
        <v>819</v>
      </c>
      <c r="C69" s="146" cm="1">
        <f t="array" ref="C69">IFERROR(SUMIFS('F1. Input'!C:C,'F1. Input'!$A:$A,Table1[Kapitalcenter],'F1. Input'!$B:$B,$A69),0)</f>
        <v>0</v>
      </c>
      <c r="D69" s="146" cm="1">
        <f t="array" ref="D69">IFERROR(SUMIFS('F1. Input'!D:D,'F1. Input'!$A:$A,Table1[Kapitalcenter],'F1. Input'!$B:$B,$A69),0)</f>
        <v>0</v>
      </c>
      <c r="E69" s="140"/>
      <c r="F69" s="146" cm="1">
        <f t="array" ref="F69">IFERROR(SUMIFS('F1. Input'!E:E,'F1. Input'!$A:$A,Table1[Kapitalcenter],'F1. Input'!$B:$B,$A69),0)</f>
        <v>0</v>
      </c>
      <c r="G69" s="74"/>
    </row>
    <row r="70" spans="1:7" x14ac:dyDescent="0.25">
      <c r="A70" s="70" t="s">
        <v>2211</v>
      </c>
      <c r="B70" s="70" t="s">
        <v>821</v>
      </c>
      <c r="C70" s="146" cm="1">
        <f t="array" ref="C70">IFERROR(SUMIFS('F1. Input'!C:C,'F1. Input'!$A:$A,Table1[Kapitalcenter],'F1. Input'!$B:$B,$A70),0)</f>
        <v>0</v>
      </c>
      <c r="D70" s="146" cm="1">
        <f t="array" ref="D70">IFERROR(SUMIFS('F1. Input'!D:D,'F1. Input'!$A:$A,Table1[Kapitalcenter],'F1. Input'!$B:$B,$A70),0)</f>
        <v>0</v>
      </c>
      <c r="E70" s="140"/>
      <c r="F70" s="146" cm="1">
        <f t="array" ref="F70">IFERROR(SUMIFS('F1. Input'!E:E,'F1. Input'!$A:$A,Table1[Kapitalcenter],'F1. Input'!$B:$B,$A70),0)</f>
        <v>0</v>
      </c>
      <c r="G70" s="74"/>
    </row>
    <row r="71" spans="1:7" x14ac:dyDescent="0.25">
      <c r="A71" s="70" t="s">
        <v>2212</v>
      </c>
      <c r="B71" s="70" t="s">
        <v>823</v>
      </c>
      <c r="C71" s="146" cm="1">
        <f t="array" ref="C71">IFERROR(SUMIFS('F1. Input'!C:C,'F1. Input'!$A:$A,Table1[Kapitalcenter],'F1. Input'!$B:$B,$A71),0)</f>
        <v>0</v>
      </c>
      <c r="D71" s="146" cm="1">
        <f t="array" ref="D71">IFERROR(SUMIFS('F1. Input'!D:D,'F1. Input'!$A:$A,Table1[Kapitalcenter],'F1. Input'!$B:$B,$A71),0)</f>
        <v>0</v>
      </c>
      <c r="E71" s="140"/>
      <c r="F71" s="146" cm="1">
        <f t="array" ref="F71">IFERROR(SUMIFS('F1. Input'!E:E,'F1. Input'!$A:$A,Table1[Kapitalcenter],'F1. Input'!$B:$B,$A71),0)</f>
        <v>0</v>
      </c>
      <c r="G71" s="74"/>
    </row>
    <row r="72" spans="1:7" x14ac:dyDescent="0.25">
      <c r="A72" s="70" t="s">
        <v>2213</v>
      </c>
      <c r="B72" s="70" t="s">
        <v>825</v>
      </c>
      <c r="C72" s="146" cm="1">
        <f t="array" ref="C72">IFERROR(SUMIFS('F1. Input'!C:C,'F1. Input'!$A:$A,Table1[Kapitalcenter],'F1. Input'!$B:$B,$A72),0)</f>
        <v>1</v>
      </c>
      <c r="D72" s="146" cm="1">
        <f t="array" ref="D72">IFERROR(SUMIFS('F1. Input'!D:D,'F1. Input'!$A:$A,Table1[Kapitalcenter],'F1. Input'!$B:$B,$A72),0)</f>
        <v>1</v>
      </c>
      <c r="E72" s="140"/>
      <c r="F72" s="146" cm="1">
        <f t="array" ref="F72">IFERROR(SUMIFS('F1. Input'!E:E,'F1. Input'!$A:$A,Table1[Kapitalcenter],'F1. Input'!$B:$B,$A72),0)</f>
        <v>1</v>
      </c>
      <c r="G72" s="74"/>
    </row>
    <row r="73" spans="1:7" x14ac:dyDescent="0.25">
      <c r="A73" s="70" t="s">
        <v>2214</v>
      </c>
      <c r="B73" s="70" t="s">
        <v>827</v>
      </c>
      <c r="C73" s="146" cm="1">
        <f t="array" ref="C73">IFERROR(SUMIFS('F1. Input'!C:C,'F1. Input'!$A:$A,Table1[Kapitalcenter],'F1. Input'!$B:$B,$A73),0)</f>
        <v>0</v>
      </c>
      <c r="D73" s="146" cm="1">
        <f t="array" ref="D73">IFERROR(SUMIFS('F1. Input'!D:D,'F1. Input'!$A:$A,Table1[Kapitalcenter],'F1. Input'!$B:$B,$A73),0)</f>
        <v>0</v>
      </c>
      <c r="E73" s="140"/>
      <c r="F73" s="146" cm="1">
        <f t="array" ref="F73">IFERROR(SUMIFS('F1. Input'!E:E,'F1. Input'!$A:$A,Table1[Kapitalcenter],'F1. Input'!$B:$B,$A73),0)</f>
        <v>0</v>
      </c>
      <c r="G73" s="74"/>
    </row>
    <row r="74" spans="1:7" x14ac:dyDescent="0.25">
      <c r="A74" s="70" t="s">
        <v>2215</v>
      </c>
      <c r="B74" s="70" t="s">
        <v>829</v>
      </c>
      <c r="C74" s="146" cm="1">
        <f t="array" ref="C74">IFERROR(SUMIFS('F1. Input'!C:C,'F1. Input'!$A:$A,Table1[Kapitalcenter],'F1. Input'!$B:$B,$A74),0)</f>
        <v>0</v>
      </c>
      <c r="D74" s="146" cm="1">
        <f t="array" ref="D74">IFERROR(SUMIFS('F1. Input'!D:D,'F1. Input'!$A:$A,Table1[Kapitalcenter],'F1. Input'!$B:$B,$A74),0)</f>
        <v>0</v>
      </c>
      <c r="E74" s="140"/>
      <c r="F74" s="146" cm="1">
        <f t="array" ref="F74">IFERROR(SUMIFS('F1. Input'!E:E,'F1. Input'!$A:$A,Table1[Kapitalcenter],'F1. Input'!$B:$B,$A74),0)</f>
        <v>0</v>
      </c>
      <c r="G74" s="74"/>
    </row>
    <row r="75" spans="1:7" x14ac:dyDescent="0.25">
      <c r="A75" s="70" t="s">
        <v>2216</v>
      </c>
      <c r="B75" s="70" t="s">
        <v>831</v>
      </c>
      <c r="C75" s="146" cm="1">
        <f t="array" ref="C75">IFERROR(SUMIFS('F1. Input'!C:C,'F1. Input'!$A:$A,Table1[Kapitalcenter],'F1. Input'!$B:$B,$A75),0)</f>
        <v>0</v>
      </c>
      <c r="D75" s="146" cm="1">
        <f t="array" ref="D75">IFERROR(SUMIFS('F1. Input'!D:D,'F1. Input'!$A:$A,Table1[Kapitalcenter],'F1. Input'!$B:$B,$A75),0)</f>
        <v>0</v>
      </c>
      <c r="E75" s="140"/>
      <c r="F75" s="146" cm="1">
        <f t="array" ref="F75">IFERROR(SUMIFS('F1. Input'!E:E,'F1. Input'!$A:$A,Table1[Kapitalcenter],'F1. Input'!$B:$B,$A75),0)</f>
        <v>0</v>
      </c>
      <c r="G75" s="74"/>
    </row>
    <row r="76" spans="1:7" x14ac:dyDescent="0.25">
      <c r="A76" s="70" t="s">
        <v>2217</v>
      </c>
      <c r="B76" s="70" t="s">
        <v>833</v>
      </c>
      <c r="C76" s="146" cm="1">
        <f t="array" ref="C76">IFERROR(SUMIFS('F1. Input'!C:C,'F1. Input'!$A:$A,Table1[Kapitalcenter],'F1. Input'!$B:$B,$A76),0)</f>
        <v>0</v>
      </c>
      <c r="D76" s="146" cm="1">
        <f t="array" ref="D76">IFERROR(SUMIFS('F1. Input'!D:D,'F1. Input'!$A:$A,Table1[Kapitalcenter],'F1. Input'!$B:$B,$A76),0)</f>
        <v>0</v>
      </c>
      <c r="E76" s="140"/>
      <c r="F76" s="146" cm="1">
        <f t="array" ref="F76">IFERROR(SUMIFS('F1. Input'!E:E,'F1. Input'!$A:$A,Table1[Kapitalcenter],'F1. Input'!$B:$B,$A76),0)</f>
        <v>0</v>
      </c>
      <c r="G76" s="74"/>
    </row>
    <row r="77" spans="1:7" x14ac:dyDescent="0.25">
      <c r="A77" s="70" t="s">
        <v>2218</v>
      </c>
      <c r="B77" s="70" t="s">
        <v>835</v>
      </c>
      <c r="C77" s="146" cm="1">
        <f t="array" ref="C77">IFERROR(SUMIFS('F1. Input'!C:C,'F1. Input'!$A:$A,Table1[Kapitalcenter],'F1. Input'!$B:$B,$A77),0)</f>
        <v>0</v>
      </c>
      <c r="D77" s="146" cm="1">
        <f t="array" ref="D77">IFERROR(SUMIFS('F1. Input'!D:D,'F1. Input'!$A:$A,Table1[Kapitalcenter],'F1. Input'!$B:$B,$A77),0)</f>
        <v>0</v>
      </c>
      <c r="E77" s="140"/>
      <c r="F77" s="146" cm="1">
        <f t="array" ref="F77">IFERROR(SUMIFS('F1. Input'!E:E,'F1. Input'!$A:$A,Table1[Kapitalcenter],'F1. Input'!$B:$B,$A77),0)</f>
        <v>0</v>
      </c>
      <c r="G77" s="74"/>
    </row>
    <row r="78" spans="1:7" x14ac:dyDescent="0.25">
      <c r="A78" s="70" t="s">
        <v>2219</v>
      </c>
      <c r="B78" s="70" t="s">
        <v>837</v>
      </c>
      <c r="C78" s="146" cm="1">
        <f t="array" ref="C78">IFERROR(SUMIFS('F1. Input'!C:C,'F1. Input'!$A:$A,Table1[Kapitalcenter],'F1. Input'!$B:$B,$A78),0)</f>
        <v>0</v>
      </c>
      <c r="D78" s="146" cm="1">
        <f t="array" ref="D78">IFERROR(SUMIFS('F1. Input'!D:D,'F1. Input'!$A:$A,Table1[Kapitalcenter],'F1. Input'!$B:$B,$A78),0)</f>
        <v>0</v>
      </c>
      <c r="E78" s="140"/>
      <c r="F78" s="146" cm="1">
        <f t="array" ref="F78">IFERROR(SUMIFS('F1. Input'!E:E,'F1. Input'!$A:$A,Table1[Kapitalcenter],'F1. Input'!$B:$B,$A78),0)</f>
        <v>0</v>
      </c>
      <c r="G78" s="74"/>
    </row>
    <row r="79" spans="1:7" x14ac:dyDescent="0.25">
      <c r="A79" s="70" t="s">
        <v>2220</v>
      </c>
      <c r="B79" s="70" t="s">
        <v>839</v>
      </c>
      <c r="C79" s="146" cm="1">
        <f t="array" ref="C79">IFERROR(SUMIFS('F1. Input'!C:C,'F1. Input'!$A:$A,Table1[Kapitalcenter],'F1. Input'!$B:$B,$A79),0)</f>
        <v>0</v>
      </c>
      <c r="D79" s="146" cm="1">
        <f t="array" ref="D79">IFERROR(SUMIFS('F1. Input'!D:D,'F1. Input'!$A:$A,Table1[Kapitalcenter],'F1. Input'!$B:$B,$A79),0)</f>
        <v>0</v>
      </c>
      <c r="E79" s="140"/>
      <c r="F79" s="146" cm="1">
        <f t="array" ref="F79">IFERROR(SUMIFS('F1. Input'!E:E,'F1. Input'!$A:$A,Table1[Kapitalcenter],'F1. Input'!$B:$B,$A79),0)</f>
        <v>0</v>
      </c>
      <c r="G79" s="74"/>
    </row>
    <row r="80" spans="1:7" x14ac:dyDescent="0.25">
      <c r="A80" s="70" t="s">
        <v>2221</v>
      </c>
      <c r="B80" s="70" t="s">
        <v>841</v>
      </c>
      <c r="C80" s="146" cm="1">
        <f t="array" ref="C80">IFERROR(SUMIFS('F1. Input'!C:C,'F1. Input'!$A:$A,Table1[Kapitalcenter],'F1. Input'!$B:$B,$A80),0)</f>
        <v>0</v>
      </c>
      <c r="D80" s="146" cm="1">
        <f t="array" ref="D80">IFERROR(SUMIFS('F1. Input'!D:D,'F1. Input'!$A:$A,Table1[Kapitalcenter],'F1. Input'!$B:$B,$A80),0)</f>
        <v>0</v>
      </c>
      <c r="E80" s="140"/>
      <c r="F80" s="146" cm="1">
        <f t="array" ref="F80">IFERROR(SUMIFS('F1. Input'!E:E,'F1. Input'!$A:$A,Table1[Kapitalcenter],'F1. Input'!$B:$B,$A80),0)</f>
        <v>0</v>
      </c>
      <c r="G80" s="74"/>
    </row>
    <row r="81" spans="1:7" x14ac:dyDescent="0.25">
      <c r="A81" s="70" t="s">
        <v>2222</v>
      </c>
      <c r="B81" s="70" t="s">
        <v>843</v>
      </c>
      <c r="C81" s="146" cm="1">
        <f t="array" ref="C81">IFERROR(SUMIFS('F1. Input'!C:C,'F1. Input'!$A:$A,Table1[Kapitalcenter],'F1. Input'!$B:$B,$A81),0)</f>
        <v>0</v>
      </c>
      <c r="D81" s="146" cm="1">
        <f t="array" ref="D81">IFERROR(SUMIFS('F1. Input'!D:D,'F1. Input'!$A:$A,Table1[Kapitalcenter],'F1. Input'!$B:$B,$A81),0)</f>
        <v>0</v>
      </c>
      <c r="E81" s="140"/>
      <c r="F81" s="146" cm="1">
        <f t="array" ref="F81">IFERROR(SUMIFS('F1. Input'!E:E,'F1. Input'!$A:$A,Table1[Kapitalcenter],'F1. Input'!$B:$B,$A81),0)</f>
        <v>0</v>
      </c>
      <c r="G81" s="74"/>
    </row>
    <row r="82" spans="1:7" x14ac:dyDescent="0.25">
      <c r="A82" s="70" t="s">
        <v>2223</v>
      </c>
      <c r="B82" s="70" t="s">
        <v>845</v>
      </c>
      <c r="C82" s="146" cm="1">
        <f t="array" ref="C82">IFERROR(SUMIFS('F1. Input'!C:C,'F1. Input'!$A:$A,Table1[Kapitalcenter],'F1. Input'!$B:$B,$A82),0)</f>
        <v>0</v>
      </c>
      <c r="D82" s="146" cm="1">
        <f t="array" ref="D82">IFERROR(SUMIFS('F1. Input'!D:D,'F1. Input'!$A:$A,Table1[Kapitalcenter],'F1. Input'!$B:$B,$A82),0)</f>
        <v>0</v>
      </c>
      <c r="E82" s="140"/>
      <c r="F82" s="146" cm="1">
        <f t="array" ref="F82">IFERROR(SUMIFS('F1. Input'!E:E,'F1. Input'!$A:$A,Table1[Kapitalcenter],'F1. Input'!$B:$B,$A82),0)</f>
        <v>0</v>
      </c>
      <c r="G82" s="74"/>
    </row>
    <row r="83" spans="1:7" x14ac:dyDescent="0.25">
      <c r="A83" s="70" t="s">
        <v>2224</v>
      </c>
      <c r="B83" s="70" t="s">
        <v>847</v>
      </c>
      <c r="C83" s="146" cm="1">
        <f t="array" ref="C83">IFERROR(SUMIFS('F1. Input'!C:C,'F1. Input'!$A:$A,Table1[Kapitalcenter],'F1. Input'!$B:$B,$A83),0)</f>
        <v>0</v>
      </c>
      <c r="D83" s="146" cm="1">
        <f t="array" ref="D83">IFERROR(SUMIFS('F1. Input'!D:D,'F1. Input'!$A:$A,Table1[Kapitalcenter],'F1. Input'!$B:$B,$A83),0)</f>
        <v>0</v>
      </c>
      <c r="E83" s="140"/>
      <c r="F83" s="146" cm="1">
        <f t="array" ref="F83">IFERROR(SUMIFS('F1. Input'!E:E,'F1. Input'!$A:$A,Table1[Kapitalcenter],'F1. Input'!$B:$B,$A83),0)</f>
        <v>0</v>
      </c>
      <c r="G83" s="74"/>
    </row>
    <row r="84" spans="1:7" x14ac:dyDescent="0.25">
      <c r="A84" s="70" t="s">
        <v>2225</v>
      </c>
      <c r="B84" s="70" t="s">
        <v>849</v>
      </c>
      <c r="C84" s="146" cm="1">
        <f t="array" ref="C84">IFERROR(SUMIFS('F1. Input'!C:C,'F1. Input'!$A:$A,Table1[Kapitalcenter],'F1. Input'!$B:$B,$A84),0)</f>
        <v>0</v>
      </c>
      <c r="D84" s="146" cm="1">
        <f t="array" ref="D84">IFERROR(SUMIFS('F1. Input'!D:D,'F1. Input'!$A:$A,Table1[Kapitalcenter],'F1. Input'!$B:$B,$A84),0)</f>
        <v>0</v>
      </c>
      <c r="E84" s="140"/>
      <c r="F84" s="146" cm="1">
        <f t="array" ref="F84">IFERROR(SUMIFS('F1. Input'!E:E,'F1. Input'!$A:$A,Table1[Kapitalcenter],'F1. Input'!$B:$B,$A84),0)</f>
        <v>0</v>
      </c>
      <c r="G84" s="74"/>
    </row>
    <row r="85" spans="1:7" x14ac:dyDescent="0.25">
      <c r="A85" s="70" t="s">
        <v>2226</v>
      </c>
      <c r="B85" s="70" t="s">
        <v>851</v>
      </c>
      <c r="C85" s="146" cm="1">
        <f t="array" ref="C85">IFERROR(SUMIFS('F1. Input'!C:C,'F1. Input'!$A:$A,Table1[Kapitalcenter],'F1. Input'!$B:$B,$A85),0)</f>
        <v>0</v>
      </c>
      <c r="D85" s="146" cm="1">
        <f t="array" ref="D85">IFERROR(SUMIFS('F1. Input'!D:D,'F1. Input'!$A:$A,Table1[Kapitalcenter],'F1. Input'!$B:$B,$A85),0)</f>
        <v>0</v>
      </c>
      <c r="E85" s="140"/>
      <c r="F85" s="146" cm="1">
        <f t="array" ref="F85">IFERROR(SUMIFS('F1. Input'!E:E,'F1. Input'!$A:$A,Table1[Kapitalcenter],'F1. Input'!$B:$B,$A85),0)</f>
        <v>0</v>
      </c>
      <c r="G85" s="74"/>
    </row>
    <row r="86" spans="1:7" x14ac:dyDescent="0.25">
      <c r="A86" s="70" t="s">
        <v>2227</v>
      </c>
      <c r="B86" s="70" t="s">
        <v>853</v>
      </c>
      <c r="C86" s="146" cm="1">
        <f t="array" ref="C86">IFERROR(SUMIFS('F1. Input'!C:C,'F1. Input'!$A:$A,Table1[Kapitalcenter],'F1. Input'!$B:$B,$A86),0)</f>
        <v>0</v>
      </c>
      <c r="D86" s="146" cm="1">
        <f t="array" ref="D86">IFERROR(SUMIFS('F1. Input'!D:D,'F1. Input'!$A:$A,Table1[Kapitalcenter],'F1. Input'!$B:$B,$A86),0)</f>
        <v>0</v>
      </c>
      <c r="E86" s="140"/>
      <c r="F86" s="146" cm="1">
        <f t="array" ref="F86">IFERROR(SUMIFS('F1. Input'!E:E,'F1. Input'!$A:$A,Table1[Kapitalcenter],'F1. Input'!$B:$B,$A86),0)</f>
        <v>0</v>
      </c>
      <c r="G86" s="74"/>
    </row>
    <row r="87" spans="1:7" x14ac:dyDescent="0.25">
      <c r="A87" s="70" t="s">
        <v>2228</v>
      </c>
      <c r="B87" s="70" t="s">
        <v>855</v>
      </c>
      <c r="C87" s="146" cm="1">
        <f t="array" ref="C87">IFERROR(SUMIFS('F1. Input'!C:C,'F1. Input'!$A:$A,Table1[Kapitalcenter],'F1. Input'!$B:$B,$A87),0)</f>
        <v>0</v>
      </c>
      <c r="D87" s="146" cm="1">
        <f t="array" ref="D87">IFERROR(SUMIFS('F1. Input'!D:D,'F1. Input'!$A:$A,Table1[Kapitalcenter],'F1. Input'!$B:$B,$A87),0)</f>
        <v>0</v>
      </c>
      <c r="E87" s="140"/>
      <c r="F87" s="146" cm="1">
        <f t="array" ref="F87">IFERROR(SUMIFS('F1. Input'!E:E,'F1. Input'!$A:$A,Table1[Kapitalcenter],'F1. Input'!$B:$B,$A87),0)</f>
        <v>0</v>
      </c>
      <c r="G87" s="74"/>
    </row>
    <row r="88" spans="1:7" x14ac:dyDescent="0.25">
      <c r="A88" s="70" t="s">
        <v>2229</v>
      </c>
      <c r="B88" s="70" t="s">
        <v>857</v>
      </c>
      <c r="C88" s="146" cm="1">
        <f t="array" ref="C88">IFERROR(SUMIFS('F1. Input'!C:C,'F1. Input'!$A:$A,Table1[Kapitalcenter],'F1. Input'!$B:$B,$A88),0)</f>
        <v>0</v>
      </c>
      <c r="D88" s="146" cm="1">
        <f t="array" ref="D88">IFERROR(SUMIFS('F1. Input'!D:D,'F1. Input'!$A:$A,Table1[Kapitalcenter],'F1. Input'!$B:$B,$A88),0)</f>
        <v>0</v>
      </c>
      <c r="E88" s="140"/>
      <c r="F88" s="146" cm="1">
        <f t="array" ref="F88">IFERROR(SUMIFS('F1. Input'!E:E,'F1. Input'!$A:$A,Table1[Kapitalcenter],'F1. Input'!$B:$B,$A88),0)</f>
        <v>0</v>
      </c>
      <c r="G88" s="74"/>
    </row>
    <row r="89" spans="1:7" x14ac:dyDescent="0.25">
      <c r="A89" s="70" t="s">
        <v>2230</v>
      </c>
      <c r="B89" s="70" t="s">
        <v>859</v>
      </c>
      <c r="C89" s="146" cm="1">
        <f t="array" ref="C89">IFERROR(SUMIFS('F1. Input'!C:C,'F1. Input'!$A:$A,Table1[Kapitalcenter],'F1. Input'!$B:$B,$A89),0)</f>
        <v>0</v>
      </c>
      <c r="D89" s="146" cm="1">
        <f t="array" ref="D89">IFERROR(SUMIFS('F1. Input'!D:D,'F1. Input'!$A:$A,Table1[Kapitalcenter],'F1. Input'!$B:$B,$A89),0)</f>
        <v>0</v>
      </c>
      <c r="E89" s="140"/>
      <c r="F89" s="146" cm="1">
        <f t="array" ref="F89">IFERROR(SUMIFS('F1. Input'!E:E,'F1. Input'!$A:$A,Table1[Kapitalcenter],'F1. Input'!$B:$B,$A89),0)</f>
        <v>0</v>
      </c>
      <c r="G89" s="74"/>
    </row>
    <row r="90" spans="1:7" x14ac:dyDescent="0.25">
      <c r="A90" s="70" t="s">
        <v>2231</v>
      </c>
      <c r="B90" s="70" t="s">
        <v>861</v>
      </c>
      <c r="C90" s="146" cm="1">
        <f t="array" ref="C90">IFERROR(SUMIFS('F1. Input'!C:C,'F1. Input'!$A:$A,Table1[Kapitalcenter],'F1. Input'!$B:$B,$A90),0)</f>
        <v>0</v>
      </c>
      <c r="D90" s="146" cm="1">
        <f t="array" ref="D90">IFERROR(SUMIFS('F1. Input'!D:D,'F1. Input'!$A:$A,Table1[Kapitalcenter],'F1. Input'!$B:$B,$A90),0)</f>
        <v>0</v>
      </c>
      <c r="E90" s="140"/>
      <c r="F90" s="146" cm="1">
        <f t="array" ref="F90">IFERROR(SUMIFS('F1. Input'!E:E,'F1. Input'!$A:$A,Table1[Kapitalcenter],'F1. Input'!$B:$B,$A90),0)</f>
        <v>0</v>
      </c>
      <c r="G90" s="74"/>
    </row>
    <row r="91" spans="1:7" x14ac:dyDescent="0.25">
      <c r="A91" s="70" t="s">
        <v>2232</v>
      </c>
      <c r="B91" s="70" t="s">
        <v>863</v>
      </c>
      <c r="C91" s="146" cm="1">
        <f t="array" ref="C91">IFERROR(SUMIFS('F1. Input'!C:C,'F1. Input'!$A:$A,Table1[Kapitalcenter],'F1. Input'!$B:$B,$A91),0)</f>
        <v>0</v>
      </c>
      <c r="D91" s="146" cm="1">
        <f t="array" ref="D91">IFERROR(SUMIFS('F1. Input'!D:D,'F1. Input'!$A:$A,Table1[Kapitalcenter],'F1. Input'!$B:$B,$A91),0)</f>
        <v>0</v>
      </c>
      <c r="E91" s="140"/>
      <c r="F91" s="146" cm="1">
        <f t="array" ref="F91">IFERROR(SUMIFS('F1. Input'!E:E,'F1. Input'!$A:$A,Table1[Kapitalcenter],'F1. Input'!$B:$B,$A91),0)</f>
        <v>0</v>
      </c>
      <c r="G91" s="74"/>
    </row>
    <row r="92" spans="1:7" x14ac:dyDescent="0.25">
      <c r="A92" s="70" t="s">
        <v>2233</v>
      </c>
      <c r="B92" s="70" t="s">
        <v>865</v>
      </c>
      <c r="C92" s="146" cm="1">
        <f t="array" ref="C92">IFERROR(SUMIFS('F1. Input'!C:C,'F1. Input'!$A:$A,Table1[Kapitalcenter],'F1. Input'!$B:$B,$A92),0)</f>
        <v>0</v>
      </c>
      <c r="D92" s="146" cm="1">
        <f t="array" ref="D92">IFERROR(SUMIFS('F1. Input'!D:D,'F1. Input'!$A:$A,Table1[Kapitalcenter],'F1. Input'!$B:$B,$A92),0)</f>
        <v>0</v>
      </c>
      <c r="E92" s="140"/>
      <c r="F92" s="146" cm="1">
        <f t="array" ref="F92">IFERROR(SUMIFS('F1. Input'!E:E,'F1. Input'!$A:$A,Table1[Kapitalcenter],'F1. Input'!$B:$B,$A92),0)</f>
        <v>0</v>
      </c>
      <c r="G92" s="74"/>
    </row>
    <row r="93" spans="1:7" x14ac:dyDescent="0.25">
      <c r="A93" s="70" t="s">
        <v>2234</v>
      </c>
      <c r="B93" s="143" t="s">
        <v>516</v>
      </c>
      <c r="C93" s="144">
        <f>SUM(C94:C96)</f>
        <v>0</v>
      </c>
      <c r="D93" s="144">
        <f>SUM(D94:D96)</f>
        <v>0</v>
      </c>
      <c r="E93" s="199"/>
      <c r="F93" s="144">
        <f>SUM(F94:F96)</f>
        <v>0</v>
      </c>
      <c r="G93" s="74"/>
    </row>
    <row r="94" spans="1:7" x14ac:dyDescent="0.25">
      <c r="A94" s="70" t="s">
        <v>2235</v>
      </c>
      <c r="B94" s="70" t="s">
        <v>868</v>
      </c>
      <c r="C94" s="146" cm="1">
        <f t="array" ref="C94">IFERROR(SUMIFS('F1. Input'!C:C,'F1. Input'!$A:$A,Table1[Kapitalcenter],'F1. Input'!$B:$B,$A94),0)</f>
        <v>0</v>
      </c>
      <c r="D94" s="146" cm="1">
        <f t="array" ref="D94">IFERROR(SUMIFS('F1. Input'!D:D,'F1. Input'!$A:$A,Table1[Kapitalcenter],'F1. Input'!$B:$B,$A94),0)</f>
        <v>0</v>
      </c>
      <c r="E94" s="140"/>
      <c r="F94" s="146" cm="1">
        <f t="array" ref="F94">IFERROR(SUMIFS('F1. Input'!E:E,'F1. Input'!$A:$A,Table1[Kapitalcenter],'F1. Input'!$B:$B,$A94),0)</f>
        <v>0</v>
      </c>
      <c r="G94" s="74"/>
    </row>
    <row r="95" spans="1:7" x14ac:dyDescent="0.25">
      <c r="A95" s="70" t="s">
        <v>2236</v>
      </c>
      <c r="B95" s="70" t="s">
        <v>870</v>
      </c>
      <c r="C95" s="146" cm="1">
        <f t="array" ref="C95">IFERROR(SUMIFS('F1. Input'!C:C,'F1. Input'!$A:$A,Table1[Kapitalcenter],'F1. Input'!$B:$B,$A95),0)</f>
        <v>0</v>
      </c>
      <c r="D95" s="146" cm="1">
        <f t="array" ref="D95">IFERROR(SUMIFS('F1. Input'!D:D,'F1. Input'!$A:$A,Table1[Kapitalcenter],'F1. Input'!$B:$B,$A95),0)</f>
        <v>0</v>
      </c>
      <c r="E95" s="140"/>
      <c r="F95" s="146" cm="1">
        <f t="array" ref="F95">IFERROR(SUMIFS('F1. Input'!E:E,'F1. Input'!$A:$A,Table1[Kapitalcenter],'F1. Input'!$B:$B,$A95),0)</f>
        <v>0</v>
      </c>
      <c r="G95" s="74"/>
    </row>
    <row r="96" spans="1:7" x14ac:dyDescent="0.25">
      <c r="A96" s="70" t="s">
        <v>2237</v>
      </c>
      <c r="B96" s="70" t="s">
        <v>872</v>
      </c>
      <c r="C96" s="146" cm="1">
        <f t="array" ref="C96">IFERROR(SUMIFS('F1. Input'!C:C,'F1. Input'!$A:$A,Table1[Kapitalcenter],'F1. Input'!$B:$B,$A96),0)</f>
        <v>0</v>
      </c>
      <c r="D96" s="146" cm="1">
        <f t="array" ref="D96">IFERROR(SUMIFS('F1. Input'!D:D,'F1. Input'!$A:$A,Table1[Kapitalcenter],'F1. Input'!$B:$B,$A96),0)</f>
        <v>0</v>
      </c>
      <c r="E96" s="140"/>
      <c r="F96" s="146" cm="1">
        <f t="array" ref="F96">IFERROR(SUMIFS('F1. Input'!E:E,'F1. Input'!$A:$A,Table1[Kapitalcenter],'F1. Input'!$B:$B,$A96),0)</f>
        <v>0</v>
      </c>
      <c r="G96" s="74"/>
    </row>
    <row r="97" spans="1:7" x14ac:dyDescent="0.25">
      <c r="A97" s="70" t="s">
        <v>2238</v>
      </c>
      <c r="B97" s="143" t="s">
        <v>313</v>
      </c>
      <c r="C97" s="144">
        <f>SUM(C98:C108)</f>
        <v>0</v>
      </c>
      <c r="D97" s="144">
        <f>SUM(D98:D108)</f>
        <v>0</v>
      </c>
      <c r="E97" s="199"/>
      <c r="F97" s="144">
        <f>SUM(F98:F108)</f>
        <v>0</v>
      </c>
      <c r="G97" s="74"/>
    </row>
    <row r="98" spans="1:7" x14ac:dyDescent="0.25">
      <c r="A98" s="70" t="s">
        <v>2239</v>
      </c>
      <c r="B98" s="83" t="s">
        <v>518</v>
      </c>
      <c r="C98" s="146" cm="1">
        <f t="array" ref="C98">IFERROR(SUMIFS('F1. Input'!C:C,'F1. Input'!$A:$A,Table1[Kapitalcenter],'F1. Input'!$B:$B,$A98),0)</f>
        <v>0</v>
      </c>
      <c r="D98" s="146" cm="1">
        <f t="array" ref="D98">IFERROR(SUMIFS('F1. Input'!D:D,'F1. Input'!$A:$A,Table1[Kapitalcenter],'F1. Input'!$B:$B,$A98),0)</f>
        <v>0</v>
      </c>
      <c r="E98" s="140"/>
      <c r="F98" s="146" cm="1">
        <f t="array" ref="F98">IFERROR(SUMIFS('F1. Input'!E:E,'F1. Input'!$A:$A,Table1[Kapitalcenter],'F1. Input'!$B:$B,$A98),0)</f>
        <v>0</v>
      </c>
      <c r="G98" s="74"/>
    </row>
    <row r="99" spans="1:7" x14ac:dyDescent="0.25">
      <c r="A99" s="70" t="s">
        <v>2240</v>
      </c>
      <c r="B99" s="70" t="s">
        <v>520</v>
      </c>
      <c r="C99" s="146" cm="1">
        <f t="array" ref="C99">IFERROR(SUMIFS('F1. Input'!C:C,'F1. Input'!$A:$A,Table1[Kapitalcenter],'F1. Input'!$B:$B,$A99),0)</f>
        <v>0</v>
      </c>
      <c r="D99" s="146" cm="1">
        <f t="array" ref="D99">IFERROR(SUMIFS('F1. Input'!D:D,'F1. Input'!$A:$A,Table1[Kapitalcenter],'F1. Input'!$B:$B,$A99),0)</f>
        <v>0</v>
      </c>
      <c r="E99" s="140"/>
      <c r="F99" s="146" cm="1">
        <f t="array" ref="F99">IFERROR(SUMIFS('F1. Input'!E:E,'F1. Input'!$A:$A,Table1[Kapitalcenter],'F1. Input'!$B:$B,$A99),0)</f>
        <v>0</v>
      </c>
      <c r="G99" s="74"/>
    </row>
    <row r="100" spans="1:7" x14ac:dyDescent="0.25">
      <c r="A100" s="70" t="s">
        <v>2241</v>
      </c>
      <c r="B100" s="83" t="s">
        <v>522</v>
      </c>
      <c r="C100" s="146" cm="1">
        <f t="array" ref="C100">IFERROR(SUMIFS('F1. Input'!C:C,'F1. Input'!$A:$A,Table1[Kapitalcenter],'F1. Input'!$B:$B,$A100),0)</f>
        <v>0</v>
      </c>
      <c r="D100" s="146" cm="1">
        <f t="array" ref="D100">IFERROR(SUMIFS('F1. Input'!D:D,'F1. Input'!$A:$A,Table1[Kapitalcenter],'F1. Input'!$B:$B,$A100),0)</f>
        <v>0</v>
      </c>
      <c r="E100" s="140"/>
      <c r="F100" s="146" cm="1">
        <f t="array" ref="F100">IFERROR(SUMIFS('F1. Input'!E:E,'F1. Input'!$A:$A,Table1[Kapitalcenter],'F1. Input'!$B:$B,$A100),0)</f>
        <v>0</v>
      </c>
      <c r="G100" s="74"/>
    </row>
    <row r="101" spans="1:7" x14ac:dyDescent="0.25">
      <c r="A101" s="70" t="s">
        <v>2242</v>
      </c>
      <c r="B101" s="83" t="s">
        <v>524</v>
      </c>
      <c r="C101" s="146" cm="1">
        <f t="array" ref="C101">IFERROR(SUMIFS('F1. Input'!C:C,'F1. Input'!$A:$A,Table1[Kapitalcenter],'F1. Input'!$B:$B,$A101),0)</f>
        <v>0</v>
      </c>
      <c r="D101" s="146" cm="1">
        <f t="array" ref="D101">IFERROR(SUMIFS('F1. Input'!D:D,'F1. Input'!$A:$A,Table1[Kapitalcenter],'F1. Input'!$B:$B,$A101),0)</f>
        <v>0</v>
      </c>
      <c r="E101" s="140"/>
      <c r="F101" s="146" cm="1">
        <f t="array" ref="F101">IFERROR(SUMIFS('F1. Input'!E:E,'F1. Input'!$A:$A,Table1[Kapitalcenter],'F1. Input'!$B:$B,$A101),0)</f>
        <v>0</v>
      </c>
      <c r="G101" s="74"/>
    </row>
    <row r="102" spans="1:7" x14ac:dyDescent="0.25">
      <c r="A102" s="70" t="s">
        <v>2243</v>
      </c>
      <c r="B102" s="83" t="s">
        <v>526</v>
      </c>
      <c r="C102" s="146" cm="1">
        <f t="array" ref="C102">IFERROR(SUMIFS('F1. Input'!C:C,'F1. Input'!$A:$A,Table1[Kapitalcenter],'F1. Input'!$B:$B,$A102),0)</f>
        <v>0</v>
      </c>
      <c r="D102" s="146" cm="1">
        <f t="array" ref="D102">IFERROR(SUMIFS('F1. Input'!D:D,'F1. Input'!$A:$A,Table1[Kapitalcenter],'F1. Input'!$B:$B,$A102),0)</f>
        <v>0</v>
      </c>
      <c r="E102" s="140"/>
      <c r="F102" s="146" cm="1">
        <f t="array" ref="F102">IFERROR(SUMIFS('F1. Input'!E:E,'F1. Input'!$A:$A,Table1[Kapitalcenter],'F1. Input'!$B:$B,$A102),0)</f>
        <v>0</v>
      </c>
      <c r="G102" s="74"/>
    </row>
    <row r="103" spans="1:7" x14ac:dyDescent="0.25">
      <c r="A103" s="70" t="s">
        <v>2244</v>
      </c>
      <c r="B103" s="83" t="s">
        <v>528</v>
      </c>
      <c r="C103" s="146" cm="1">
        <f t="array" ref="C103">IFERROR(SUMIFS('F1. Input'!C:C,'F1. Input'!$A:$A,Table1[Kapitalcenter],'F1. Input'!$B:$B,$A103),0)</f>
        <v>0</v>
      </c>
      <c r="D103" s="146" cm="1">
        <f t="array" ref="D103">IFERROR(SUMIFS('F1. Input'!D:D,'F1. Input'!$A:$A,Table1[Kapitalcenter],'F1. Input'!$B:$B,$A103),0)</f>
        <v>0</v>
      </c>
      <c r="E103" s="140"/>
      <c r="F103" s="146" cm="1">
        <f t="array" ref="F103">IFERROR(SUMIFS('F1. Input'!E:E,'F1. Input'!$A:$A,Table1[Kapitalcenter],'F1. Input'!$B:$B,$A103),0)</f>
        <v>0</v>
      </c>
      <c r="G103" s="74"/>
    </row>
    <row r="104" spans="1:7" x14ac:dyDescent="0.25">
      <c r="A104" s="70" t="s">
        <v>2245</v>
      </c>
      <c r="B104" s="83" t="s">
        <v>530</v>
      </c>
      <c r="C104" s="146" cm="1">
        <f t="array" ref="C104">IFERROR(SUMIFS('F1. Input'!C:C,'F1. Input'!$A:$A,Table1[Kapitalcenter],'F1. Input'!$B:$B,$A104),0)</f>
        <v>0</v>
      </c>
      <c r="D104" s="146" cm="1">
        <f t="array" ref="D104">IFERROR(SUMIFS('F1. Input'!D:D,'F1. Input'!$A:$A,Table1[Kapitalcenter],'F1. Input'!$B:$B,$A104),0)</f>
        <v>0</v>
      </c>
      <c r="E104" s="140"/>
      <c r="F104" s="146" cm="1">
        <f t="array" ref="F104">IFERROR(SUMIFS('F1. Input'!E:E,'F1. Input'!$A:$A,Table1[Kapitalcenter],'F1. Input'!$B:$B,$A104),0)</f>
        <v>0</v>
      </c>
      <c r="G104" s="74"/>
    </row>
    <row r="105" spans="1:7" x14ac:dyDescent="0.25">
      <c r="A105" s="70" t="s">
        <v>2246</v>
      </c>
      <c r="B105" s="83" t="s">
        <v>532</v>
      </c>
      <c r="C105" s="146" cm="1">
        <f t="array" ref="C105">IFERROR(SUMIFS('F1. Input'!C:C,'F1. Input'!$A:$A,Table1[Kapitalcenter],'F1. Input'!$B:$B,$A105),0)</f>
        <v>0</v>
      </c>
      <c r="D105" s="146" cm="1">
        <f t="array" ref="D105">IFERROR(SUMIFS('F1. Input'!D:D,'F1. Input'!$A:$A,Table1[Kapitalcenter],'F1. Input'!$B:$B,$A105),0)</f>
        <v>0</v>
      </c>
      <c r="E105" s="140"/>
      <c r="F105" s="146" cm="1">
        <f t="array" ref="F105">IFERROR(SUMIFS('F1. Input'!E:E,'F1. Input'!$A:$A,Table1[Kapitalcenter],'F1. Input'!$B:$B,$A105),0)</f>
        <v>0</v>
      </c>
      <c r="G105" s="74"/>
    </row>
    <row r="106" spans="1:7" x14ac:dyDescent="0.25">
      <c r="A106" s="70" t="s">
        <v>2247</v>
      </c>
      <c r="B106" s="83" t="s">
        <v>534</v>
      </c>
      <c r="C106" s="146" cm="1">
        <f t="array" ref="C106">IFERROR(SUMIFS('F1. Input'!C:C,'F1. Input'!$A:$A,Table1[Kapitalcenter],'F1. Input'!$B:$B,$A106),0)</f>
        <v>0</v>
      </c>
      <c r="D106" s="146" cm="1">
        <f t="array" ref="D106">IFERROR(SUMIFS('F1. Input'!D:D,'F1. Input'!$A:$A,Table1[Kapitalcenter],'F1. Input'!$B:$B,$A106),0)</f>
        <v>0</v>
      </c>
      <c r="E106" s="140"/>
      <c r="F106" s="146" cm="1">
        <f t="array" ref="F106">IFERROR(SUMIFS('F1. Input'!E:E,'F1. Input'!$A:$A,Table1[Kapitalcenter],'F1. Input'!$B:$B,$A106),0)</f>
        <v>0</v>
      </c>
      <c r="G106" s="74"/>
    </row>
    <row r="107" spans="1:7" x14ac:dyDescent="0.25">
      <c r="A107" s="70" t="s">
        <v>2248</v>
      </c>
      <c r="B107" s="83" t="s">
        <v>536</v>
      </c>
      <c r="C107" s="146" cm="1">
        <f t="array" ref="C107">IFERROR(SUMIFS('F1. Input'!C:C,'F1. Input'!$A:$A,Table1[Kapitalcenter],'F1. Input'!$B:$B,$A107),0)</f>
        <v>0</v>
      </c>
      <c r="D107" s="146" cm="1">
        <f t="array" ref="D107">IFERROR(SUMIFS('F1. Input'!D:D,'F1. Input'!$A:$A,Table1[Kapitalcenter],'F1. Input'!$B:$B,$A107),0)</f>
        <v>0</v>
      </c>
      <c r="E107" s="140"/>
      <c r="F107" s="146" cm="1">
        <f t="array" ref="F107">IFERROR(SUMIFS('F1. Input'!E:E,'F1. Input'!$A:$A,Table1[Kapitalcenter],'F1. Input'!$B:$B,$A107),0)</f>
        <v>0</v>
      </c>
      <c r="G107" s="74"/>
    </row>
    <row r="108" spans="1:7" x14ac:dyDescent="0.25">
      <c r="A108" s="70" t="s">
        <v>2249</v>
      </c>
      <c r="B108" s="83" t="s">
        <v>313</v>
      </c>
      <c r="C108" s="146" cm="1">
        <f t="array" ref="C108">IFERROR(SUMIFS('F1. Input'!C:C,'F1. Input'!$A:$A,Table1[Kapitalcenter],'F1. Input'!$B:$B,$A108),0)</f>
        <v>0</v>
      </c>
      <c r="D108" s="146" cm="1">
        <f t="array" ref="D108">IFERROR(SUMIFS('F1. Input'!D:D,'F1. Input'!$A:$A,Table1[Kapitalcenter],'F1. Input'!$B:$B,$A108),0)</f>
        <v>0</v>
      </c>
      <c r="E108" s="140"/>
      <c r="F108" s="146" cm="1">
        <f t="array" ref="F108">IFERROR(SUMIFS('F1. Input'!E:E,'F1. Input'!$A:$A,Table1[Kapitalcenter],'F1. Input'!$B:$B,$A108),0)</f>
        <v>0</v>
      </c>
      <c r="G108" s="74"/>
    </row>
    <row r="109" spans="1:7" x14ac:dyDescent="0.25">
      <c r="A109" s="70" t="s">
        <v>2250</v>
      </c>
      <c r="B109" s="193"/>
      <c r="C109" s="146"/>
      <c r="D109" s="146"/>
      <c r="E109" s="140"/>
      <c r="F109" s="146"/>
      <c r="G109" s="74"/>
    </row>
    <row r="110" spans="1:7" x14ac:dyDescent="0.25">
      <c r="A110" s="70" t="s">
        <v>2251</v>
      </c>
      <c r="B110" s="193"/>
      <c r="C110" s="146"/>
      <c r="D110" s="146"/>
      <c r="E110" s="140"/>
      <c r="F110" s="146"/>
      <c r="G110" s="74"/>
    </row>
    <row r="111" spans="1:7" x14ac:dyDescent="0.25">
      <c r="A111" s="70" t="s">
        <v>2252</v>
      </c>
      <c r="B111" s="193"/>
      <c r="C111" s="146"/>
      <c r="D111" s="146"/>
      <c r="E111" s="140"/>
      <c r="F111" s="146"/>
      <c r="G111" s="74"/>
    </row>
    <row r="112" spans="1:7" x14ac:dyDescent="0.25">
      <c r="A112" s="70" t="s">
        <v>2253</v>
      </c>
      <c r="B112" s="193"/>
      <c r="C112" s="146"/>
      <c r="D112" s="146"/>
      <c r="E112" s="140"/>
      <c r="F112" s="146"/>
      <c r="G112" s="74"/>
    </row>
    <row r="113" spans="1:7" x14ac:dyDescent="0.25">
      <c r="A113" s="70" t="s">
        <v>2254</v>
      </c>
      <c r="B113" s="193"/>
      <c r="C113" s="146"/>
      <c r="D113" s="146"/>
      <c r="E113" s="140"/>
      <c r="F113" s="146"/>
      <c r="G113" s="74"/>
    </row>
    <row r="114" spans="1:7" x14ac:dyDescent="0.25">
      <c r="A114" s="70" t="s">
        <v>2255</v>
      </c>
      <c r="B114" s="193"/>
      <c r="C114" s="146"/>
      <c r="D114" s="146"/>
      <c r="E114" s="140"/>
      <c r="F114" s="146"/>
      <c r="G114" s="74"/>
    </row>
    <row r="115" spans="1:7" x14ac:dyDescent="0.25">
      <c r="A115" s="70" t="s">
        <v>2256</v>
      </c>
      <c r="B115" s="193"/>
      <c r="C115" s="146"/>
      <c r="D115" s="146"/>
      <c r="E115" s="140"/>
      <c r="F115" s="146"/>
      <c r="G115" s="74"/>
    </row>
    <row r="116" spans="1:7" x14ac:dyDescent="0.25">
      <c r="A116" s="70" t="s">
        <v>2257</v>
      </c>
      <c r="B116" s="193"/>
      <c r="C116" s="146"/>
      <c r="D116" s="146"/>
      <c r="E116" s="140"/>
      <c r="F116" s="146"/>
      <c r="G116" s="74"/>
    </row>
    <row r="117" spans="1:7" x14ac:dyDescent="0.25">
      <c r="A117" s="70" t="s">
        <v>2258</v>
      </c>
      <c r="B117" s="193"/>
      <c r="C117" s="146"/>
      <c r="D117" s="146"/>
      <c r="E117" s="140"/>
      <c r="F117" s="146"/>
      <c r="G117" s="74"/>
    </row>
    <row r="118" spans="1:7" x14ac:dyDescent="0.25">
      <c r="A118" s="70" t="s">
        <v>2259</v>
      </c>
      <c r="B118" s="193"/>
      <c r="C118" s="146"/>
      <c r="D118" s="146"/>
      <c r="E118" s="140"/>
      <c r="F118" s="146"/>
      <c r="G118" s="74"/>
    </row>
    <row r="119" spans="1:7" x14ac:dyDescent="0.25">
      <c r="A119" s="79"/>
      <c r="B119" s="79" t="s">
        <v>1596</v>
      </c>
      <c r="C119" s="79" t="s">
        <v>799</v>
      </c>
      <c r="D119" s="79" t="s">
        <v>800</v>
      </c>
      <c r="E119" s="79"/>
      <c r="F119" s="79" t="s">
        <v>764</v>
      </c>
      <c r="G119" s="79"/>
    </row>
    <row r="120" spans="1:7" x14ac:dyDescent="0.25">
      <c r="A120" s="70" t="s">
        <v>2260</v>
      </c>
      <c r="B120" s="179" t="s">
        <v>3000</v>
      </c>
      <c r="C120" s="146" cm="1">
        <f t="array" ref="C120">IFERROR(SUMIFS('F1. Input'!C:C,'F1. Input'!$A:$A,Table1[Kapitalcenter],'F1. Input'!$B:$B,$A120),0)</f>
        <v>0.31154017265018108</v>
      </c>
      <c r="D120" s="146" cm="1">
        <f t="array" ref="D120">IFERROR(SUMIFS('F1. Input'!D:D,'F1. Input'!$A:$A,Table1[Kapitalcenter],'F1. Input'!$B:$B,$A120),0)</f>
        <v>0.23769839515212252</v>
      </c>
      <c r="E120" s="140"/>
      <c r="F120" s="146" cm="1">
        <f t="array" ref="F120">IFERROR(SUMIFS('F1. Input'!E:E,'F1. Input'!$A:$A,Table1[Kapitalcenter],'F1. Input'!$B:$B,$A120),0)</f>
        <v>0.30727338960936013</v>
      </c>
      <c r="G120" s="74"/>
    </row>
    <row r="121" spans="1:7" x14ac:dyDescent="0.25">
      <c r="A121" s="70" t="s">
        <v>2261</v>
      </c>
      <c r="B121" s="179" t="s">
        <v>3002</v>
      </c>
      <c r="C121" s="146" cm="1">
        <f t="array" ref="C121">IFERROR(SUMIFS('F1. Input'!C:C,'F1. Input'!$A:$A,Table1[Kapitalcenter],'F1. Input'!$B:$B,$A121),0)</f>
        <v>0.13220298658565105</v>
      </c>
      <c r="D121" s="146" cm="1">
        <f t="array" ref="D121">IFERROR(SUMIFS('F1. Input'!D:D,'F1. Input'!$A:$A,Table1[Kapitalcenter],'F1. Input'!$B:$B,$A121),0)</f>
        <v>0.13330979396097276</v>
      </c>
      <c r="E121" s="140"/>
      <c r="F121" s="146" cm="1">
        <f t="array" ref="F121">IFERROR(SUMIFS('F1. Input'!E:E,'F1. Input'!$A:$A,Table1[Kapitalcenter],'F1. Input'!$B:$B,$A121),0)</f>
        <v>0.13226694099057584</v>
      </c>
      <c r="G121" s="74"/>
    </row>
    <row r="122" spans="1:7" x14ac:dyDescent="0.25">
      <c r="A122" s="70" t="s">
        <v>2262</v>
      </c>
      <c r="B122" s="179" t="s">
        <v>3001</v>
      </c>
      <c r="C122" s="146" cm="1">
        <f t="array" ref="C122">IFERROR(SUMIFS('F1. Input'!C:C,'F1. Input'!$A:$A,Table1[Kapitalcenter],'F1. Input'!$B:$B,$A122),0)</f>
        <v>0.10152548688429382</v>
      </c>
      <c r="D122" s="146" cm="1">
        <f t="array" ref="D122">IFERROR(SUMIFS('F1. Input'!D:D,'F1. Input'!$A:$A,Table1[Kapitalcenter],'F1. Input'!$B:$B,$A122),0)</f>
        <v>0.13993905891498551</v>
      </c>
      <c r="E122" s="140"/>
      <c r="F122" s="146" cm="1">
        <f t="array" ref="F122">IFERROR(SUMIFS('F1. Input'!E:E,'F1. Input'!$A:$A,Table1[Kapitalcenter],'F1. Input'!$B:$B,$A122),0)</f>
        <v>0.10374512979148437</v>
      </c>
      <c r="G122" s="74"/>
    </row>
    <row r="123" spans="1:7" x14ac:dyDescent="0.25">
      <c r="A123" s="70" t="s">
        <v>2263</v>
      </c>
      <c r="B123" s="179" t="s">
        <v>2999</v>
      </c>
      <c r="C123" s="146" cm="1">
        <f t="array" ref="C123">IFERROR(SUMIFS('F1. Input'!C:C,'F1. Input'!$A:$A,Table1[Kapitalcenter],'F1. Input'!$B:$B,$A123),0)</f>
        <v>0.27742009719584643</v>
      </c>
      <c r="D123" s="146" cm="1">
        <f t="array" ref="D123">IFERROR(SUMIFS('F1. Input'!D:D,'F1. Input'!$A:$A,Table1[Kapitalcenter],'F1. Input'!$B:$B,$A123),0)</f>
        <v>0.3665864099501252</v>
      </c>
      <c r="E123" s="140"/>
      <c r="F123" s="146" cm="1">
        <f t="array" ref="F123">IFERROR(SUMIFS('F1. Input'!E:E,'F1. Input'!$A:$A,Table1[Kapitalcenter],'F1. Input'!$B:$B,$A123),0)</f>
        <v>0.28257237445626987</v>
      </c>
      <c r="G123" s="74"/>
    </row>
    <row r="124" spans="1:7" x14ac:dyDescent="0.25">
      <c r="A124" s="70" t="s">
        <v>2264</v>
      </c>
      <c r="B124" s="179" t="s">
        <v>3003</v>
      </c>
      <c r="C124" s="146" cm="1">
        <f t="array" ref="C124">IFERROR(SUMIFS('F1. Input'!C:C,'F1. Input'!$A:$A,Table1[Kapitalcenter],'F1. Input'!$B:$B,$A124),0)</f>
        <v>0.17731125668402764</v>
      </c>
      <c r="D124" s="146" cm="1">
        <f t="array" ref="D124">IFERROR(SUMIFS('F1. Input'!D:D,'F1. Input'!$A:$A,Table1[Kapitalcenter],'F1. Input'!$B:$B,$A124),0)</f>
        <v>0.12246634202179402</v>
      </c>
      <c r="E124" s="140"/>
      <c r="F124" s="146" cm="1">
        <f t="array" ref="F124">IFERROR(SUMIFS('F1. Input'!E:E,'F1. Input'!$A:$A,Table1[Kapitalcenter],'F1. Input'!$B:$B,$A124),0)</f>
        <v>0.17414216515230979</v>
      </c>
      <c r="G124" s="74"/>
    </row>
    <row r="125" spans="1:7" x14ac:dyDescent="0.25">
      <c r="A125" s="70" t="s">
        <v>2265</v>
      </c>
      <c r="B125" s="179"/>
      <c r="C125" s="146"/>
      <c r="D125" s="146"/>
      <c r="E125" s="140"/>
      <c r="F125" s="146"/>
      <c r="G125" s="74"/>
    </row>
    <row r="126" spans="1:7" x14ac:dyDescent="0.25">
      <c r="A126" s="70" t="s">
        <v>2266</v>
      </c>
      <c r="B126" s="179"/>
      <c r="C126" s="146"/>
      <c r="D126" s="146"/>
      <c r="E126" s="140"/>
      <c r="F126" s="146"/>
      <c r="G126" s="74"/>
    </row>
    <row r="127" spans="1:7" x14ac:dyDescent="0.25">
      <c r="A127" s="70" t="s">
        <v>2267</v>
      </c>
      <c r="B127" s="179"/>
      <c r="C127" s="146"/>
      <c r="D127" s="146"/>
      <c r="E127" s="140"/>
      <c r="F127" s="146"/>
      <c r="G127" s="74"/>
    </row>
    <row r="128" spans="1:7" x14ac:dyDescent="0.25">
      <c r="A128" s="70" t="s">
        <v>2268</v>
      </c>
      <c r="B128" s="179"/>
      <c r="C128" s="146"/>
      <c r="D128" s="146"/>
      <c r="E128" s="140"/>
      <c r="F128" s="146"/>
      <c r="G128" s="74"/>
    </row>
    <row r="129" spans="1:7" x14ac:dyDescent="0.25">
      <c r="A129" s="70" t="s">
        <v>2269</v>
      </c>
      <c r="B129" s="179"/>
      <c r="C129" s="146"/>
      <c r="D129" s="146"/>
      <c r="E129" s="140"/>
      <c r="F129" s="146"/>
      <c r="G129" s="74"/>
    </row>
    <row r="130" spans="1:7" x14ac:dyDescent="0.25">
      <c r="A130" s="70" t="s">
        <v>2270</v>
      </c>
      <c r="B130" s="179"/>
      <c r="C130" s="146"/>
      <c r="D130" s="146"/>
      <c r="E130" s="140"/>
      <c r="F130" s="146"/>
      <c r="G130" s="74"/>
    </row>
    <row r="131" spans="1:7" x14ac:dyDescent="0.25">
      <c r="A131" s="70" t="s">
        <v>2271</v>
      </c>
      <c r="B131" s="179"/>
      <c r="C131" s="146"/>
      <c r="D131" s="146"/>
      <c r="E131" s="140"/>
      <c r="F131" s="146"/>
      <c r="G131" s="74"/>
    </row>
    <row r="132" spans="1:7" x14ac:dyDescent="0.25">
      <c r="A132" s="70" t="s">
        <v>2272</v>
      </c>
      <c r="B132" s="179"/>
      <c r="C132" s="146"/>
      <c r="D132" s="146"/>
      <c r="E132" s="140"/>
      <c r="F132" s="146"/>
      <c r="G132" s="74"/>
    </row>
    <row r="133" spans="1:7" x14ac:dyDescent="0.25">
      <c r="A133" s="70" t="s">
        <v>2273</v>
      </c>
      <c r="B133" s="179"/>
      <c r="C133" s="146"/>
      <c r="D133" s="146"/>
      <c r="E133" s="140"/>
      <c r="F133" s="146"/>
      <c r="G133" s="74"/>
    </row>
    <row r="134" spans="1:7" x14ac:dyDescent="0.25">
      <c r="A134" s="70" t="s">
        <v>2274</v>
      </c>
      <c r="B134" s="179"/>
      <c r="C134" s="146"/>
      <c r="D134" s="146"/>
      <c r="E134" s="140"/>
      <c r="F134" s="146"/>
      <c r="G134" s="74"/>
    </row>
    <row r="135" spans="1:7" x14ac:dyDescent="0.25">
      <c r="A135" s="70" t="s">
        <v>2275</v>
      </c>
      <c r="B135" s="179"/>
      <c r="C135" s="146"/>
      <c r="D135" s="146"/>
      <c r="E135" s="140"/>
      <c r="F135" s="146"/>
      <c r="G135" s="74"/>
    </row>
    <row r="136" spans="1:7" x14ac:dyDescent="0.25">
      <c r="A136" s="70" t="s">
        <v>2276</v>
      </c>
      <c r="B136" s="179"/>
      <c r="C136" s="146"/>
      <c r="D136" s="146"/>
      <c r="E136" s="140"/>
      <c r="F136" s="146"/>
      <c r="G136" s="74"/>
    </row>
    <row r="137" spans="1:7" x14ac:dyDescent="0.25">
      <c r="A137" s="70" t="s">
        <v>2277</v>
      </c>
      <c r="B137" s="179"/>
      <c r="C137" s="146"/>
      <c r="D137" s="146"/>
      <c r="E137" s="140"/>
      <c r="F137" s="146"/>
      <c r="G137" s="74"/>
    </row>
    <row r="138" spans="1:7" x14ac:dyDescent="0.25">
      <c r="A138" s="70" t="s">
        <v>2278</v>
      </c>
      <c r="B138" s="179"/>
      <c r="C138" s="146"/>
      <c r="D138" s="146"/>
      <c r="E138" s="140"/>
      <c r="F138" s="146"/>
      <c r="G138" s="74"/>
    </row>
    <row r="139" spans="1:7" x14ac:dyDescent="0.25">
      <c r="A139" s="70" t="s">
        <v>2279</v>
      </c>
      <c r="B139" s="179"/>
      <c r="C139" s="146"/>
      <c r="D139" s="146"/>
      <c r="E139" s="140"/>
      <c r="F139" s="146"/>
      <c r="G139" s="74"/>
    </row>
    <row r="140" spans="1:7" x14ac:dyDescent="0.25">
      <c r="A140" s="70" t="s">
        <v>2280</v>
      </c>
      <c r="B140" s="179"/>
      <c r="C140" s="146"/>
      <c r="D140" s="146"/>
      <c r="E140" s="140"/>
      <c r="F140" s="146"/>
      <c r="G140" s="74"/>
    </row>
    <row r="141" spans="1:7" x14ac:dyDescent="0.25">
      <c r="A141" s="70" t="s">
        <v>2281</v>
      </c>
      <c r="B141" s="179"/>
      <c r="C141" s="146"/>
      <c r="D141" s="146"/>
      <c r="E141" s="140"/>
      <c r="F141" s="146"/>
      <c r="G141" s="74"/>
    </row>
    <row r="142" spans="1:7" x14ac:dyDescent="0.25">
      <c r="A142" s="70" t="s">
        <v>2282</v>
      </c>
      <c r="B142" s="179"/>
      <c r="C142" s="146"/>
      <c r="D142" s="146"/>
      <c r="E142" s="140"/>
      <c r="F142" s="146"/>
      <c r="G142" s="74"/>
    </row>
    <row r="143" spans="1:7" x14ac:dyDescent="0.25">
      <c r="A143" s="70" t="s">
        <v>2283</v>
      </c>
      <c r="B143" s="179"/>
      <c r="C143" s="146"/>
      <c r="D143" s="146"/>
      <c r="E143" s="140"/>
      <c r="F143" s="146"/>
      <c r="G143" s="74"/>
    </row>
    <row r="144" spans="1:7" x14ac:dyDescent="0.25">
      <c r="A144" s="70" t="s">
        <v>2284</v>
      </c>
      <c r="B144" s="179"/>
      <c r="C144" s="146"/>
      <c r="D144" s="146"/>
      <c r="E144" s="140"/>
      <c r="F144" s="146"/>
      <c r="G144" s="74"/>
    </row>
    <row r="145" spans="1:7" x14ac:dyDescent="0.25">
      <c r="A145" s="70" t="s">
        <v>2285</v>
      </c>
      <c r="B145" s="179"/>
      <c r="C145" s="146"/>
      <c r="D145" s="146"/>
      <c r="E145" s="140"/>
      <c r="F145" s="146"/>
      <c r="G145" s="74"/>
    </row>
    <row r="146" spans="1:7" x14ac:dyDescent="0.25">
      <c r="A146" s="70" t="s">
        <v>2286</v>
      </c>
      <c r="B146" s="179"/>
      <c r="C146" s="146"/>
      <c r="D146" s="146"/>
      <c r="E146" s="140"/>
      <c r="F146" s="146"/>
      <c r="G146" s="74"/>
    </row>
    <row r="147" spans="1:7" x14ac:dyDescent="0.25">
      <c r="A147" s="70" t="s">
        <v>2287</v>
      </c>
      <c r="B147" s="179"/>
      <c r="C147" s="146"/>
      <c r="D147" s="146"/>
      <c r="E147" s="140"/>
      <c r="F147" s="146"/>
      <c r="G147" s="74"/>
    </row>
    <row r="148" spans="1:7" x14ac:dyDescent="0.25">
      <c r="A148" s="70" t="s">
        <v>2288</v>
      </c>
      <c r="B148" s="179"/>
      <c r="C148" s="146"/>
      <c r="D148" s="146"/>
      <c r="E148" s="140"/>
      <c r="F148" s="146"/>
      <c r="G148" s="74"/>
    </row>
    <row r="149" spans="1:7" x14ac:dyDescent="0.25">
      <c r="A149" s="70" t="s">
        <v>2289</v>
      </c>
      <c r="B149" s="179"/>
      <c r="C149" s="146"/>
      <c r="D149" s="146"/>
      <c r="E149" s="140"/>
      <c r="F149" s="146"/>
      <c r="G149" s="74"/>
    </row>
    <row r="150" spans="1:7" x14ac:dyDescent="0.25">
      <c r="A150" s="70" t="s">
        <v>2290</v>
      </c>
      <c r="B150" s="179"/>
      <c r="C150" s="146"/>
      <c r="D150" s="146"/>
      <c r="E150" s="140"/>
      <c r="F150" s="146"/>
      <c r="G150" s="74"/>
    </row>
    <row r="151" spans="1:7" x14ac:dyDescent="0.25">
      <c r="A151" s="70" t="s">
        <v>2291</v>
      </c>
      <c r="B151" s="179"/>
      <c r="C151" s="146"/>
      <c r="D151" s="146"/>
      <c r="E151" s="140"/>
      <c r="F151" s="146"/>
      <c r="G151" s="74"/>
    </row>
    <row r="152" spans="1:7" x14ac:dyDescent="0.25">
      <c r="A152" s="70" t="s">
        <v>2292</v>
      </c>
      <c r="B152" s="179"/>
      <c r="C152" s="146"/>
      <c r="D152" s="146"/>
      <c r="E152" s="140"/>
      <c r="F152" s="146"/>
      <c r="G152" s="74"/>
    </row>
    <row r="153" spans="1:7" x14ac:dyDescent="0.25">
      <c r="A153" s="70" t="s">
        <v>2293</v>
      </c>
      <c r="B153" s="179"/>
      <c r="C153" s="146"/>
      <c r="D153" s="146"/>
      <c r="E153" s="140"/>
      <c r="F153" s="146"/>
      <c r="G153" s="74"/>
    </row>
    <row r="154" spans="1:7" x14ac:dyDescent="0.25">
      <c r="A154" s="70" t="s">
        <v>2294</v>
      </c>
      <c r="B154" s="179"/>
      <c r="C154" s="146"/>
      <c r="D154" s="146"/>
      <c r="E154" s="140"/>
      <c r="F154" s="146"/>
      <c r="G154" s="74"/>
    </row>
    <row r="155" spans="1:7" x14ac:dyDescent="0.25">
      <c r="A155" s="70" t="s">
        <v>2295</v>
      </c>
      <c r="B155" s="179"/>
      <c r="C155" s="146"/>
      <c r="D155" s="146"/>
      <c r="E155" s="140"/>
      <c r="F155" s="146"/>
      <c r="G155" s="74"/>
    </row>
    <row r="156" spans="1:7" x14ac:dyDescent="0.25">
      <c r="A156" s="70" t="s">
        <v>2296</v>
      </c>
      <c r="B156" s="179"/>
      <c r="C156" s="146"/>
      <c r="D156" s="146"/>
      <c r="E156" s="140"/>
      <c r="F156" s="146"/>
      <c r="G156" s="74"/>
    </row>
    <row r="157" spans="1:7" x14ac:dyDescent="0.25">
      <c r="A157" s="70" t="s">
        <v>2297</v>
      </c>
      <c r="B157" s="179"/>
      <c r="C157" s="146"/>
      <c r="D157" s="146"/>
      <c r="E157" s="140"/>
      <c r="F157" s="146"/>
      <c r="G157" s="74"/>
    </row>
    <row r="158" spans="1:7" x14ac:dyDescent="0.25">
      <c r="A158" s="70" t="s">
        <v>2298</v>
      </c>
      <c r="B158" s="179"/>
      <c r="C158" s="146"/>
      <c r="D158" s="146"/>
      <c r="E158" s="140"/>
      <c r="F158" s="146"/>
      <c r="G158" s="74"/>
    </row>
    <row r="159" spans="1:7" x14ac:dyDescent="0.25">
      <c r="A159" s="70" t="s">
        <v>2299</v>
      </c>
      <c r="B159" s="179"/>
      <c r="C159" s="146"/>
      <c r="D159" s="146"/>
      <c r="E159" s="140"/>
      <c r="F159" s="146"/>
      <c r="G159" s="74"/>
    </row>
    <row r="160" spans="1:7" x14ac:dyDescent="0.25">
      <c r="A160" s="70" t="s">
        <v>2300</v>
      </c>
      <c r="B160" s="179"/>
      <c r="C160" s="146"/>
      <c r="D160" s="146"/>
      <c r="E160" s="140"/>
      <c r="F160" s="146"/>
      <c r="G160" s="74"/>
    </row>
    <row r="161" spans="1:7" x14ac:dyDescent="0.25">
      <c r="A161" s="70" t="s">
        <v>2301</v>
      </c>
      <c r="B161" s="179"/>
      <c r="C161" s="146"/>
      <c r="D161" s="146"/>
      <c r="E161" s="140"/>
      <c r="F161" s="146"/>
      <c r="G161" s="74"/>
    </row>
    <row r="162" spans="1:7" x14ac:dyDescent="0.25">
      <c r="A162" s="70" t="s">
        <v>2302</v>
      </c>
      <c r="B162" s="179"/>
      <c r="C162" s="146"/>
      <c r="D162" s="146"/>
      <c r="E162" s="140"/>
      <c r="F162" s="146"/>
      <c r="G162" s="74"/>
    </row>
    <row r="163" spans="1:7" x14ac:dyDescent="0.25">
      <c r="A163" s="70" t="s">
        <v>2303</v>
      </c>
      <c r="B163" s="179"/>
      <c r="C163" s="146"/>
      <c r="D163" s="146"/>
      <c r="E163" s="140"/>
      <c r="F163" s="146"/>
      <c r="G163" s="74"/>
    </row>
    <row r="164" spans="1:7" x14ac:dyDescent="0.25">
      <c r="A164" s="70" t="s">
        <v>2304</v>
      </c>
      <c r="B164" s="179"/>
      <c r="C164" s="146"/>
      <c r="D164" s="146"/>
      <c r="E164" s="140"/>
      <c r="F164" s="146"/>
      <c r="G164" s="74"/>
    </row>
    <row r="165" spans="1:7" x14ac:dyDescent="0.25">
      <c r="A165" s="70" t="s">
        <v>2305</v>
      </c>
      <c r="B165" s="179"/>
      <c r="C165" s="146"/>
      <c r="D165" s="146"/>
      <c r="E165" s="140"/>
      <c r="F165" s="146"/>
      <c r="G165" s="74"/>
    </row>
    <row r="166" spans="1:7" x14ac:dyDescent="0.25">
      <c r="A166" s="70" t="s">
        <v>2306</v>
      </c>
      <c r="B166" s="179"/>
      <c r="C166" s="146"/>
      <c r="D166" s="146"/>
      <c r="E166" s="140"/>
      <c r="F166" s="146"/>
      <c r="G166" s="74"/>
    </row>
    <row r="167" spans="1:7" x14ac:dyDescent="0.25">
      <c r="A167" s="70" t="s">
        <v>2307</v>
      </c>
      <c r="B167" s="179"/>
      <c r="C167" s="146"/>
      <c r="D167" s="146"/>
      <c r="E167" s="140"/>
      <c r="F167" s="146"/>
      <c r="G167" s="74"/>
    </row>
    <row r="168" spans="1:7" x14ac:dyDescent="0.25">
      <c r="A168" s="70" t="s">
        <v>2308</v>
      </c>
      <c r="B168" s="179"/>
      <c r="C168" s="146"/>
      <c r="D168" s="146"/>
      <c r="E168" s="140"/>
      <c r="F168" s="146"/>
      <c r="G168" s="74"/>
    </row>
    <row r="169" spans="1:7" x14ac:dyDescent="0.25">
      <c r="A169" s="70" t="s">
        <v>2309</v>
      </c>
      <c r="B169" s="179"/>
      <c r="C169" s="146"/>
      <c r="D169" s="146"/>
      <c r="E169" s="140"/>
      <c r="F169" s="146"/>
      <c r="G169" s="74"/>
    </row>
    <row r="170" spans="1:7" x14ac:dyDescent="0.25">
      <c r="A170" s="79"/>
      <c r="B170" s="79" t="s">
        <v>947</v>
      </c>
      <c r="C170" s="79" t="s">
        <v>799</v>
      </c>
      <c r="D170" s="79" t="s">
        <v>800</v>
      </c>
      <c r="E170" s="79"/>
      <c r="F170" s="79" t="s">
        <v>764</v>
      </c>
      <c r="G170" s="79"/>
    </row>
    <row r="171" spans="1:7" x14ac:dyDescent="0.25">
      <c r="A171" s="70" t="s">
        <v>2310</v>
      </c>
      <c r="B171" s="70" t="s">
        <v>949</v>
      </c>
      <c r="C171" s="146" cm="1">
        <f t="array" ref="C171">IFERROR(SUMIFS('F1. Input'!C:C,'F1. Input'!$A:$A,Table1[Kapitalcenter],'F1. Input'!$B:$B,$A171),0)</f>
        <v>0.99889492629379917</v>
      </c>
      <c r="D171" s="146" cm="1">
        <f t="array" ref="D171">IFERROR(SUMIFS('F1. Input'!D:D,'F1. Input'!$A:$A,Table1[Kapitalcenter],'F1. Input'!$B:$B,$A171),0)</f>
        <v>0.99763297331045697</v>
      </c>
      <c r="E171" s="145"/>
      <c r="F171" s="146" cm="1">
        <f t="array" ref="F171">IFERROR(SUMIFS('F1. Input'!E:E,'F1. Input'!$A:$A,Table1[Kapitalcenter],'F1. Input'!$B:$B,$A171),0)</f>
        <v>0.99882200714463898</v>
      </c>
      <c r="G171" s="74"/>
    </row>
    <row r="172" spans="1:7" x14ac:dyDescent="0.25">
      <c r="A172" s="70" t="s">
        <v>2311</v>
      </c>
      <c r="B172" s="70" t="s">
        <v>951</v>
      </c>
      <c r="C172" s="146">
        <f>C174+C175+C176+C177</f>
        <v>1.1050737062007752E-3</v>
      </c>
      <c r="D172" s="146">
        <f>D174+D175+D176+D177</f>
        <v>2.3670266895430606E-3</v>
      </c>
      <c r="E172" s="145"/>
      <c r="F172" s="146">
        <f>F174+F175+F176+F177</f>
        <v>1.1779928553610156E-3</v>
      </c>
      <c r="G172" s="74"/>
    </row>
    <row r="173" spans="1:7" x14ac:dyDescent="0.25">
      <c r="A173" s="70" t="s">
        <v>2312</v>
      </c>
      <c r="B173" s="70" t="s">
        <v>313</v>
      </c>
      <c r="C173" s="146" cm="1">
        <f t="array" ref="C173">IFERROR(SUMIFS('F1. Input'!C:C,'F1. Input'!$A:$A,Table1[Kapitalcenter],'F1. Input'!$B:$B,$A173),0)</f>
        <v>0</v>
      </c>
      <c r="D173" s="146" cm="1">
        <f t="array" ref="D173">IFERROR(SUMIFS('F1. Input'!D:D,'F1. Input'!$A:$A,Table1[Kapitalcenter],'F1. Input'!$B:$B,$A173),0)</f>
        <v>0</v>
      </c>
      <c r="E173" s="145"/>
      <c r="F173" s="146" cm="1">
        <f t="array" ref="F173">IFERROR(SUMIFS('F1. Input'!E:E,'F1. Input'!$A:$A,Table1[Kapitalcenter],'F1. Input'!$B:$B,$A173),0)</f>
        <v>0</v>
      </c>
      <c r="G173" s="74"/>
    </row>
    <row r="174" spans="1:7" x14ac:dyDescent="0.25">
      <c r="A174" s="70" t="s">
        <v>2313</v>
      </c>
      <c r="B174" s="76" t="s">
        <v>3122</v>
      </c>
      <c r="C174" s="146" cm="1">
        <f t="array" ref="C174">IFERROR(SUMIFS('F1. Input'!C:C,'F1. Input'!$A:$A,Table1[Kapitalcenter],'F1. Input'!$B:$B,$A174),0)</f>
        <v>0</v>
      </c>
      <c r="D174" s="146" cm="1">
        <f t="array" ref="D174">IFERROR(SUMIFS('F1. Input'!D:D,'F1. Input'!$A:$A,Table1[Kapitalcenter],'F1. Input'!$B:$B,$A174),0)</f>
        <v>0</v>
      </c>
      <c r="E174" s="145"/>
      <c r="F174" s="146" cm="1">
        <f t="array" ref="F174">IFERROR(SUMIFS('F1. Input'!E:E,'F1. Input'!$A:$A,Table1[Kapitalcenter],'F1. Input'!$B:$B,$A174),0)</f>
        <v>0</v>
      </c>
      <c r="G174" s="74"/>
    </row>
    <row r="175" spans="1:7" x14ac:dyDescent="0.25">
      <c r="A175" s="70" t="s">
        <v>2314</v>
      </c>
      <c r="B175" s="76" t="s">
        <v>3123</v>
      </c>
      <c r="C175" s="146" cm="1">
        <f t="array" ref="C175">IFERROR(SUMIFS('F1. Input'!C:C,'F1. Input'!$A:$A,Table1[Kapitalcenter],'F1. Input'!$B:$B,$A175),0)</f>
        <v>0</v>
      </c>
      <c r="D175" s="146" cm="1">
        <f t="array" ref="D175">IFERROR(SUMIFS('F1. Input'!D:D,'F1. Input'!$A:$A,Table1[Kapitalcenter],'F1. Input'!$B:$B,$A175),0)</f>
        <v>0</v>
      </c>
      <c r="E175" s="145"/>
      <c r="F175" s="146" cm="1">
        <f t="array" ref="F175">IFERROR(SUMIFS('F1. Input'!E:E,'F1. Input'!$A:$A,Table1[Kapitalcenter],'F1. Input'!$B:$B,$A175),0)</f>
        <v>0</v>
      </c>
      <c r="G175" s="74"/>
    </row>
    <row r="176" spans="1:7" x14ac:dyDescent="0.25">
      <c r="A176" s="70" t="s">
        <v>2315</v>
      </c>
      <c r="B176" s="76" t="s">
        <v>3124</v>
      </c>
      <c r="C176" s="146" cm="1">
        <f t="array" ref="C176">IFERROR(SUMIFS('F1. Input'!C:C,'F1. Input'!$A:$A,Table1[Kapitalcenter],'F1. Input'!$B:$B,$A176),0)</f>
        <v>2.3191990316856671E-4</v>
      </c>
      <c r="D176" s="146" cm="1">
        <f t="array" ref="D176">IFERROR(SUMIFS('F1. Input'!D:D,'F1. Input'!$A:$A,Table1[Kapitalcenter],'F1. Input'!$B:$B,$A176),0)</f>
        <v>0</v>
      </c>
      <c r="E176" s="145"/>
      <c r="F176" s="146" cm="1">
        <f t="array" ref="F176">IFERROR(SUMIFS('F1. Input'!E:E,'F1. Input'!$A:$A,Table1[Kapitalcenter],'F1. Input'!$B:$B,$A176),0)</f>
        <v>2.185189268757833E-4</v>
      </c>
      <c r="G176" s="74"/>
    </row>
    <row r="177" spans="1:7" x14ac:dyDescent="0.25">
      <c r="A177" s="70" t="s">
        <v>2316</v>
      </c>
      <c r="B177" s="76" t="s">
        <v>3125</v>
      </c>
      <c r="C177" s="146" cm="1">
        <f t="array" ref="C177">IFERROR(SUMIFS('F1. Input'!C:C,'F1. Input'!$A:$A,Table1[Kapitalcenter],'F1. Input'!$B:$B,$A177),0)</f>
        <v>8.7315380303220843E-4</v>
      </c>
      <c r="D177" s="146" cm="1">
        <f t="array" ref="D177">IFERROR(SUMIFS('F1. Input'!D:D,'F1. Input'!$A:$A,Table1[Kapitalcenter],'F1. Input'!$B:$B,$A177),0)</f>
        <v>2.3670266895430606E-3</v>
      </c>
      <c r="E177" s="145"/>
      <c r="F177" s="146" cm="1">
        <f t="array" ref="F177">IFERROR(SUMIFS('F1. Input'!E:E,'F1. Input'!$A:$A,Table1[Kapitalcenter],'F1. Input'!$B:$B,$A177),0)</f>
        <v>9.5947392848523224E-4</v>
      </c>
      <c r="G177" s="74"/>
    </row>
    <row r="178" spans="1:7" x14ac:dyDescent="0.25">
      <c r="A178" s="70" t="s">
        <v>2317</v>
      </c>
      <c r="B178" s="76"/>
      <c r="C178" s="146"/>
      <c r="D178" s="146"/>
      <c r="E178" s="145"/>
      <c r="F178" s="146"/>
      <c r="G178" s="74"/>
    </row>
    <row r="179" spans="1:7" x14ac:dyDescent="0.25">
      <c r="A179" s="70" t="s">
        <v>2318</v>
      </c>
      <c r="B179" s="76"/>
      <c r="C179" s="146"/>
      <c r="D179" s="146"/>
      <c r="E179" s="145"/>
      <c r="F179" s="146"/>
      <c r="G179" s="74"/>
    </row>
    <row r="180" spans="1:7" x14ac:dyDescent="0.25">
      <c r="A180" s="79"/>
      <c r="B180" s="79" t="s">
        <v>959</v>
      </c>
      <c r="C180" s="79" t="s">
        <v>799</v>
      </c>
      <c r="D180" s="79" t="s">
        <v>800</v>
      </c>
      <c r="E180" s="79"/>
      <c r="F180" s="79" t="s">
        <v>764</v>
      </c>
      <c r="G180" s="79"/>
    </row>
    <row r="181" spans="1:7" x14ac:dyDescent="0.25">
      <c r="A181" s="70" t="s">
        <v>2319</v>
      </c>
      <c r="B181" s="70" t="s">
        <v>961</v>
      </c>
      <c r="C181" s="146" cm="1">
        <f t="array" ref="C181">IFERROR(SUMIFS('F1. Input'!C:C,'F1. Input'!$A:$A,Table1[Kapitalcenter],'F1. Input'!$B:$B,$A181),0)</f>
        <v>0.25742501908408305</v>
      </c>
      <c r="D181" s="146" cm="1">
        <f t="array" ref="D181">IFERROR(SUMIFS('F1. Input'!D:D,'F1. Input'!$A:$A,Table1[Kapitalcenter],'F1. Input'!$B:$B,$A181),0)</f>
        <v>0.17179753182869442</v>
      </c>
      <c r="E181" s="232"/>
      <c r="F181" s="146" cm="1">
        <f t="array" ref="F181">IFERROR(SUMIFS('F1. Input'!E:E,'F1. Input'!$A:$A,Table1[Kapitalcenter],'F1. Input'!$B:$B,$A181),0)</f>
        <v>0.2524772249920596</v>
      </c>
      <c r="G181" s="74"/>
    </row>
    <row r="182" spans="1:7" x14ac:dyDescent="0.25">
      <c r="A182" s="70" t="s">
        <v>2320</v>
      </c>
      <c r="B182" s="70" t="s">
        <v>963</v>
      </c>
      <c r="C182" s="146" cm="1">
        <f t="array" ref="C182">IFERROR(SUMIFS('F1. Input'!C:C,'F1. Input'!$A:$A,Table1[Kapitalcenter],'F1. Input'!$B:$B,$A182),0)</f>
        <v>0.74257498091591689</v>
      </c>
      <c r="D182" s="146" cm="1">
        <f t="array" ref="D182">IFERROR(SUMIFS('F1. Input'!D:D,'F1. Input'!$A:$A,Table1[Kapitalcenter],'F1. Input'!$B:$B,$A182),0)</f>
        <v>0.82820246817130561</v>
      </c>
      <c r="E182" s="232"/>
      <c r="F182" s="146" cm="1">
        <f t="array" ref="F182">IFERROR(SUMIFS('F1. Input'!E:E,'F1. Input'!$A:$A,Table1[Kapitalcenter],'F1. Input'!$B:$B,$A182),0)</f>
        <v>0.7475227750079404</v>
      </c>
      <c r="G182" s="74"/>
    </row>
    <row r="183" spans="1:7" x14ac:dyDescent="0.25">
      <c r="A183" s="70" t="s">
        <v>2321</v>
      </c>
      <c r="B183" s="70" t="s">
        <v>313</v>
      </c>
      <c r="C183" s="146" cm="1">
        <f t="array" ref="C183">IFERROR(SUMIFS('F1. Input'!C:C,'F1. Input'!$A:$A,Table1[Kapitalcenter],'F1. Input'!$B:$B,$A183),0)</f>
        <v>0</v>
      </c>
      <c r="D183" s="146" cm="1">
        <f t="array" ref="D183">IFERROR(SUMIFS('F1. Input'!D:D,'F1. Input'!$A:$A,Table1[Kapitalcenter],'F1. Input'!$B:$B,$A183),0)</f>
        <v>0</v>
      </c>
      <c r="E183" s="232"/>
      <c r="F183" s="146" cm="1">
        <f t="array" ref="F183">IFERROR(SUMIFS('F1. Input'!E:E,'F1. Input'!$A:$A,Table1[Kapitalcenter],'F1. Input'!$B:$B,$A183),0)</f>
        <v>0</v>
      </c>
      <c r="G183" s="74"/>
    </row>
    <row r="184" spans="1:7" x14ac:dyDescent="0.25">
      <c r="A184" s="70" t="s">
        <v>2322</v>
      </c>
      <c r="B184" s="76"/>
      <c r="C184" s="76"/>
      <c r="D184" s="76"/>
      <c r="E184" s="54"/>
      <c r="F184" s="76"/>
      <c r="G184" s="74"/>
    </row>
    <row r="185" spans="1:7" x14ac:dyDescent="0.25">
      <c r="A185" s="70" t="s">
        <v>2323</v>
      </c>
      <c r="B185" s="76"/>
      <c r="C185" s="76"/>
      <c r="D185" s="76"/>
      <c r="E185" s="54"/>
      <c r="F185" s="76"/>
      <c r="G185" s="74"/>
    </row>
    <row r="186" spans="1:7" x14ac:dyDescent="0.25">
      <c r="A186" s="70" t="s">
        <v>2324</v>
      </c>
      <c r="B186" s="76"/>
      <c r="C186" s="76"/>
      <c r="D186" s="76"/>
      <c r="E186" s="54"/>
      <c r="F186" s="76"/>
      <c r="G186" s="74"/>
    </row>
    <row r="187" spans="1:7" x14ac:dyDescent="0.25">
      <c r="A187" s="70" t="s">
        <v>2325</v>
      </c>
      <c r="B187" s="76"/>
      <c r="C187" s="76"/>
      <c r="D187" s="76"/>
      <c r="E187" s="54"/>
      <c r="F187" s="76"/>
      <c r="G187" s="74"/>
    </row>
    <row r="188" spans="1:7" x14ac:dyDescent="0.25">
      <c r="A188" s="70" t="s">
        <v>2326</v>
      </c>
      <c r="B188" s="76"/>
      <c r="C188" s="76"/>
      <c r="D188" s="76"/>
      <c r="E188" s="54"/>
      <c r="F188" s="76"/>
      <c r="G188" s="74"/>
    </row>
    <row r="189" spans="1:7" x14ac:dyDescent="0.25">
      <c r="A189" s="70" t="s">
        <v>2327</v>
      </c>
      <c r="B189" s="76"/>
      <c r="C189" s="76"/>
      <c r="D189" s="76"/>
      <c r="E189" s="54"/>
      <c r="F189" s="76"/>
      <c r="G189" s="74"/>
    </row>
    <row r="190" spans="1:7" x14ac:dyDescent="0.25">
      <c r="A190" s="79"/>
      <c r="B190" s="79" t="s">
        <v>971</v>
      </c>
      <c r="C190" s="79" t="s">
        <v>799</v>
      </c>
      <c r="D190" s="79" t="s">
        <v>800</v>
      </c>
      <c r="E190" s="79"/>
      <c r="F190" s="79" t="s">
        <v>764</v>
      </c>
      <c r="G190" s="79"/>
    </row>
    <row r="191" spans="1:7" x14ac:dyDescent="0.25">
      <c r="A191" s="70" t="s">
        <v>2328</v>
      </c>
      <c r="B191" s="102" t="s">
        <v>973</v>
      </c>
      <c r="C191" s="146" cm="1">
        <f t="array" ref="C191">IFERROR(SUMIFS('F1. Input'!C:C,'F1. Input'!$A:$A,Table1[Kapitalcenter],'F1. Input'!$B:$B,$A191),0)</f>
        <v>4.6617039033685574E-2</v>
      </c>
      <c r="D191" s="146" cm="1">
        <f t="array" ref="D191">IFERROR(SUMIFS('F1. Input'!D:D,'F1. Input'!$A:$A,Table1[Kapitalcenter],'F1. Input'!$B:$B,$A191),0)</f>
        <v>4.8945581256467773E-2</v>
      </c>
      <c r="E191" s="232"/>
      <c r="F191" s="146" cm="1">
        <f t="array" ref="F191">IFERROR(SUMIFS('F1. Input'!E:E,'F1. Input'!$A:$A,Table1[Kapitalcenter],'F1. Input'!$B:$B,$A191),0)</f>
        <v>4.6751588672150922E-2</v>
      </c>
      <c r="G191" s="74"/>
    </row>
    <row r="192" spans="1:7" x14ac:dyDescent="0.25">
      <c r="A192" s="70" t="s">
        <v>2329</v>
      </c>
      <c r="B192" s="102" t="s">
        <v>975</v>
      </c>
      <c r="C192" s="146" cm="1">
        <f t="array" ref="C192">IFERROR(SUMIFS('F1. Input'!C:C,'F1. Input'!$A:$A,Table1[Kapitalcenter],'F1. Input'!$B:$B,$A192),0)</f>
        <v>7.5684882706013604E-2</v>
      </c>
      <c r="D192" s="146" cm="1">
        <f t="array" ref="D192">IFERROR(SUMIFS('F1. Input'!D:D,'F1. Input'!$A:$A,Table1[Kapitalcenter],'F1. Input'!$B:$B,$A192),0)</f>
        <v>4.054344827919279E-2</v>
      </c>
      <c r="E192" s="232"/>
      <c r="F192" s="146" cm="1">
        <f t="array" ref="F192">IFERROR(SUMIFS('F1. Input'!E:E,'F1. Input'!$A:$A,Table1[Kapitalcenter],'F1. Input'!$B:$B,$A192),0)</f>
        <v>7.36543129997735E-2</v>
      </c>
      <c r="G192" s="74"/>
    </row>
    <row r="193" spans="1:7" x14ac:dyDescent="0.25">
      <c r="A193" s="70" t="s">
        <v>2330</v>
      </c>
      <c r="B193" s="102" t="s">
        <v>977</v>
      </c>
      <c r="C193" s="146" cm="1">
        <f t="array" ref="C193">IFERROR(SUMIFS('F1. Input'!C:C,'F1. Input'!$A:$A,Table1[Kapitalcenter],'F1. Input'!$B:$B,$A193),0)</f>
        <v>5.2794018127955283E-2</v>
      </c>
      <c r="D193" s="146" cm="1">
        <f t="array" ref="D193">IFERROR(SUMIFS('F1. Input'!D:D,'F1. Input'!$A:$A,Table1[Kapitalcenter],'F1. Input'!$B:$B,$A193),0)</f>
        <v>2.6432938962549776E-2</v>
      </c>
      <c r="E193" s="146"/>
      <c r="F193" s="146" cm="1">
        <f t="array" ref="F193">IFERROR(SUMIFS('F1. Input'!E:E,'F1. Input'!$A:$A,Table1[Kapitalcenter],'F1. Input'!$B:$B,$A193),0)</f>
        <v>5.1270801741084754E-2</v>
      </c>
      <c r="G193" s="74"/>
    </row>
    <row r="194" spans="1:7" x14ac:dyDescent="0.25">
      <c r="A194" s="70" t="s">
        <v>2331</v>
      </c>
      <c r="B194" s="102" t="s">
        <v>979</v>
      </c>
      <c r="C194" s="146" cm="1">
        <f t="array" ref="C194">IFERROR(SUMIFS('F1. Input'!C:C,'F1. Input'!$A:$A,Table1[Kapitalcenter],'F1. Input'!$B:$B,$A194),0)</f>
        <v>9.5975763959960422E-2</v>
      </c>
      <c r="D194" s="146" cm="1">
        <f t="array" ref="D194">IFERROR(SUMIFS('F1. Input'!D:D,'F1. Input'!$A:$A,Table1[Kapitalcenter],'F1. Input'!$B:$B,$A194),0)</f>
        <v>0.1696800829473237</v>
      </c>
      <c r="E194" s="146"/>
      <c r="F194" s="146" cm="1">
        <f t="array" ref="F194">IFERROR(SUMIFS('F1. Input'!E:E,'F1. Input'!$A:$A,Table1[Kapitalcenter],'F1. Input'!$B:$B,$A194),0)</f>
        <v>0.10023460426616521</v>
      </c>
      <c r="G194" s="74"/>
    </row>
    <row r="195" spans="1:7" x14ac:dyDescent="0.25">
      <c r="A195" s="70" t="s">
        <v>2332</v>
      </c>
      <c r="B195" s="102" t="s">
        <v>981</v>
      </c>
      <c r="C195" s="146" cm="1">
        <f t="array" ref="C195">IFERROR(SUMIFS('F1. Input'!C:C,'F1. Input'!$A:$A,Table1[Kapitalcenter],'F1. Input'!$B:$B,$A195),0)</f>
        <v>0.72892829617238508</v>
      </c>
      <c r="D195" s="146" cm="1">
        <f t="array" ref="D195">IFERROR(SUMIFS('F1. Input'!D:D,'F1. Input'!$A:$A,Table1[Kapitalcenter],'F1. Input'!$B:$B,$A195),0)</f>
        <v>0.71439794855446592</v>
      </c>
      <c r="E195" s="146"/>
      <c r="F195" s="146" cm="1">
        <f t="array" ref="F195">IFERROR(SUMIFS('F1. Input'!E:E,'F1. Input'!$A:$A,Table1[Kapitalcenter],'F1. Input'!$B:$B,$A195),0)</f>
        <v>0.72808869232082563</v>
      </c>
      <c r="G195" s="74"/>
    </row>
    <row r="196" spans="1:7" x14ac:dyDescent="0.25">
      <c r="A196" s="70" t="s">
        <v>2333</v>
      </c>
      <c r="B196" s="185"/>
      <c r="C196" s="146"/>
      <c r="D196" s="146"/>
      <c r="E196" s="146"/>
      <c r="F196" s="146"/>
      <c r="G196" s="74"/>
    </row>
    <row r="197" spans="1:7" x14ac:dyDescent="0.25">
      <c r="A197" s="70" t="s">
        <v>2334</v>
      </c>
      <c r="B197" s="185"/>
      <c r="C197" s="146"/>
      <c r="D197" s="146"/>
      <c r="E197" s="140"/>
      <c r="F197" s="146"/>
      <c r="G197" s="74"/>
    </row>
    <row r="198" spans="1:7" x14ac:dyDescent="0.25">
      <c r="A198" s="70" t="s">
        <v>2335</v>
      </c>
      <c r="B198" s="200"/>
      <c r="C198" s="146"/>
      <c r="D198" s="146"/>
      <c r="E198" s="140"/>
      <c r="F198" s="146"/>
      <c r="G198" s="74"/>
    </row>
    <row r="199" spans="1:7" x14ac:dyDescent="0.25">
      <c r="A199" s="70" t="s">
        <v>2336</v>
      </c>
      <c r="B199" s="200"/>
      <c r="C199" s="146"/>
      <c r="D199" s="146"/>
      <c r="E199" s="140"/>
      <c r="F199" s="146"/>
      <c r="G199" s="74"/>
    </row>
    <row r="200" spans="1:7" x14ac:dyDescent="0.25">
      <c r="A200" s="79"/>
      <c r="B200" s="79" t="s">
        <v>986</v>
      </c>
      <c r="C200" s="79" t="s">
        <v>799</v>
      </c>
      <c r="D200" s="79" t="s">
        <v>800</v>
      </c>
      <c r="E200" s="79"/>
      <c r="F200" s="79" t="s">
        <v>764</v>
      </c>
      <c r="G200" s="79"/>
    </row>
    <row r="201" spans="1:7" x14ac:dyDescent="0.25">
      <c r="A201" s="70" t="s">
        <v>2337</v>
      </c>
      <c r="B201" s="70" t="s">
        <v>988</v>
      </c>
      <c r="C201" s="146" cm="1">
        <f t="array" ref="C201">IFERROR(SUMIFS('F1. Input'!C:C,'F1. Input'!$A:$A,Table1[Kapitalcenter],'F1. Input'!$B:$B,$A201),0)</f>
        <v>2.7142451333451214E-4</v>
      </c>
      <c r="D201" s="146" cm="1">
        <f t="array" ref="D201">IFERROR(SUMIFS('F1. Input'!D:D,'F1. Input'!$A:$A,Table1[Kapitalcenter],'F1. Input'!$B:$B,$A201),0)</f>
        <v>0</v>
      </c>
      <c r="E201" s="232"/>
      <c r="F201" s="146" cm="1">
        <f t="array" ref="F201">IFERROR(SUMIFS('F1. Input'!E:E,'F1. Input'!$A:$A,Table1[Kapitalcenter],'F1. Input'!$B:$B,$A201),0)</f>
        <v>2.5574085092011244E-4</v>
      </c>
      <c r="G201" s="74"/>
    </row>
    <row r="202" spans="1:7" x14ac:dyDescent="0.25">
      <c r="A202" s="70" t="s">
        <v>2338</v>
      </c>
      <c r="B202" s="201" t="s">
        <v>2339</v>
      </c>
      <c r="C202" s="146"/>
      <c r="D202" s="146"/>
      <c r="E202" s="232"/>
      <c r="F202" s="146"/>
      <c r="G202" s="74"/>
    </row>
    <row r="203" spans="1:7" x14ac:dyDescent="0.25">
      <c r="A203" s="70" t="s">
        <v>2340</v>
      </c>
      <c r="B203" s="202"/>
      <c r="C203" s="146"/>
      <c r="D203" s="146"/>
      <c r="E203" s="145"/>
      <c r="F203" s="146"/>
      <c r="G203" s="74"/>
    </row>
    <row r="204" spans="1:7" x14ac:dyDescent="0.25">
      <c r="A204" s="70" t="s">
        <v>2341</v>
      </c>
      <c r="B204" s="202"/>
      <c r="C204" s="146"/>
      <c r="D204" s="146"/>
      <c r="E204" s="145"/>
      <c r="F204" s="146"/>
      <c r="G204" s="74"/>
    </row>
    <row r="205" spans="1:7" x14ac:dyDescent="0.25">
      <c r="A205" s="70" t="s">
        <v>2342</v>
      </c>
      <c r="B205" s="202"/>
      <c r="C205" s="146"/>
      <c r="D205" s="146"/>
      <c r="E205" s="145"/>
      <c r="F205" s="146"/>
      <c r="G205" s="74"/>
    </row>
    <row r="206" spans="1:7" x14ac:dyDescent="0.25">
      <c r="A206" s="70" t="s">
        <v>2343</v>
      </c>
      <c r="B206" s="179"/>
      <c r="C206" s="179"/>
      <c r="D206" s="179"/>
      <c r="E206" s="74"/>
      <c r="F206" s="179"/>
      <c r="G206" s="74"/>
    </row>
    <row r="207" spans="1:7" x14ac:dyDescent="0.25">
      <c r="A207" s="70" t="s">
        <v>2344</v>
      </c>
      <c r="B207" s="179"/>
      <c r="C207" s="179"/>
      <c r="D207" s="179"/>
      <c r="E207" s="74"/>
      <c r="F207" s="179"/>
      <c r="G207" s="74"/>
    </row>
    <row r="208" spans="1:7" x14ac:dyDescent="0.25">
      <c r="A208" s="70" t="s">
        <v>2345</v>
      </c>
      <c r="B208" s="179"/>
      <c r="C208" s="179"/>
      <c r="D208" s="179"/>
      <c r="E208" s="74"/>
      <c r="F208" s="179"/>
      <c r="G208" s="74"/>
    </row>
    <row r="209" spans="1:7" ht="18.75" x14ac:dyDescent="0.25">
      <c r="A209" s="149"/>
      <c r="B209" s="159" t="s">
        <v>2346</v>
      </c>
      <c r="C209" s="203"/>
      <c r="D209" s="203"/>
      <c r="E209" s="203"/>
      <c r="F209" s="203"/>
      <c r="G209" s="203"/>
    </row>
    <row r="210" spans="1:7" x14ac:dyDescent="0.25">
      <c r="A210" s="79"/>
      <c r="B210" s="79" t="s">
        <v>994</v>
      </c>
      <c r="C210" s="79" t="s">
        <v>995</v>
      </c>
      <c r="D210" s="79" t="s">
        <v>996</v>
      </c>
      <c r="E210" s="79"/>
      <c r="F210" s="79" t="s">
        <v>799</v>
      </c>
      <c r="G210" s="79" t="s">
        <v>997</v>
      </c>
    </row>
    <row r="211" spans="1:7" x14ac:dyDescent="0.25">
      <c r="A211" s="70" t="s">
        <v>2347</v>
      </c>
      <c r="B211" s="83" t="s">
        <v>999</v>
      </c>
      <c r="C211" s="158">
        <f>(C238/D238)*1000</f>
        <v>2368.1263006152167</v>
      </c>
      <c r="D211" s="76"/>
      <c r="E211" s="219"/>
      <c r="F211" s="221"/>
      <c r="G211" s="221"/>
    </row>
    <row r="212" spans="1:7" x14ac:dyDescent="0.25">
      <c r="A212" s="100"/>
      <c r="B212" s="152"/>
      <c r="C212" s="100"/>
      <c r="D212" s="100"/>
      <c r="E212" s="100"/>
      <c r="F212" s="101"/>
      <c r="G212" s="101"/>
    </row>
    <row r="213" spans="1:7" x14ac:dyDescent="0.25">
      <c r="A213" s="57"/>
      <c r="B213" s="83" t="s">
        <v>1000</v>
      </c>
      <c r="C213" s="100"/>
      <c r="D213" s="100"/>
      <c r="E213" s="100"/>
      <c r="F213" s="101"/>
      <c r="G213" s="101"/>
    </row>
    <row r="214" spans="1:7" x14ac:dyDescent="0.25">
      <c r="A214" s="70" t="s">
        <v>2348</v>
      </c>
      <c r="B214" s="179" t="s">
        <v>3126</v>
      </c>
      <c r="C214" s="158" cm="1">
        <f t="array" ref="C214">IFERROR(SUMIFS('F1. Input'!C:C,'F1. Input'!$A:$A,Table1[Kapitalcenter],'F1. Input'!$B:$B,$A214),0)</f>
        <v>30970.662796340195</v>
      </c>
      <c r="D214" s="204" cm="1">
        <f t="array" ref="D214">IFERROR(SUMIFS('F1. Input'!D:D,'F1. Input'!$A:$A,Table1[Kapitalcenter],'F1. Input'!$B:$B,$A214),0)</f>
        <v>26913</v>
      </c>
      <c r="E214" s="100"/>
      <c r="F214" s="92">
        <f>IF($C$238=0,"",IF(C214="[for completion]","",IF(C214="","",C214/$C$238)))</f>
        <v>0.30534261758855491</v>
      </c>
      <c r="G214" s="92">
        <f>IF($D$238=0,"",IF(D214="[for completion]","",IF(D214="","",D214/$D$238)))</f>
        <v>0.62835329551026131</v>
      </c>
    </row>
    <row r="215" spans="1:7" x14ac:dyDescent="0.25">
      <c r="A215" s="70" t="s">
        <v>2349</v>
      </c>
      <c r="B215" s="179" t="s">
        <v>3127</v>
      </c>
      <c r="C215" s="158" cm="1">
        <f t="array" ref="C215">IFERROR(SUMIFS('F1. Input'!C:C,'F1. Input'!$A:$A,Table1[Kapitalcenter],'F1. Input'!$B:$B,$A215),0)</f>
        <v>39222.438515730151</v>
      </c>
      <c r="D215" s="204" cm="1">
        <f t="array" ref="D215">IFERROR(SUMIFS('F1. Input'!D:D,'F1. Input'!$A:$A,Table1[Kapitalcenter],'F1. Input'!$B:$B,$A215),0)</f>
        <v>14036</v>
      </c>
      <c r="E215" s="100"/>
      <c r="F215" s="92">
        <f t="shared" ref="F215:F237" si="1">IF($C$238=0,"",IF(C215="[for completion]","",IF(C215="","",C215/$C$238)))</f>
        <v>0.38669763457611361</v>
      </c>
      <c r="G215" s="92">
        <f t="shared" ref="G215:G237" si="2">IF($D$238=0,"",IF(D215="[for completion]","",IF(D215="","",D215/$D$238)))</f>
        <v>0.32770656767294715</v>
      </c>
    </row>
    <row r="216" spans="1:7" x14ac:dyDescent="0.25">
      <c r="A216" s="70" t="s">
        <v>2350</v>
      </c>
      <c r="B216" s="179" t="s">
        <v>3128</v>
      </c>
      <c r="C216" s="158" cm="1">
        <f t="array" ref="C216">IFERROR(SUMIFS('F1. Input'!C:C,'F1. Input'!$A:$A,Table1[Kapitalcenter],'F1. Input'!$B:$B,$A216),0)</f>
        <v>13150.27714708</v>
      </c>
      <c r="D216" s="204" cm="1">
        <f t="array" ref="D216">IFERROR(SUMIFS('F1. Input'!D:D,'F1. Input'!$A:$A,Table1[Kapitalcenter],'F1. Input'!$B:$B,$A216),0)</f>
        <v>1496</v>
      </c>
      <c r="E216" s="100"/>
      <c r="F216" s="92">
        <f t="shared" si="1"/>
        <v>0.12964979382290953</v>
      </c>
      <c r="G216" s="92">
        <f t="shared" si="2"/>
        <v>3.4927972730031988E-2</v>
      </c>
    </row>
    <row r="217" spans="1:7" x14ac:dyDescent="0.25">
      <c r="A217" s="70" t="s">
        <v>2351</v>
      </c>
      <c r="B217" s="179" t="s">
        <v>3129</v>
      </c>
      <c r="C217" s="158" cm="1">
        <f t="array" ref="C217">IFERROR(SUMIFS('F1. Input'!C:C,'F1. Input'!$A:$A,Table1[Kapitalcenter],'F1. Input'!$B:$B,$A217),0)</f>
        <v>8554.6834082300047</v>
      </c>
      <c r="D217" s="204" cm="1">
        <f t="array" ref="D217">IFERROR(SUMIFS('F1. Input'!D:D,'F1. Input'!$A:$A,Table1[Kapitalcenter],'F1. Input'!$B:$B,$A217),0)</f>
        <v>278</v>
      </c>
      <c r="E217" s="100"/>
      <c r="F217" s="92">
        <f t="shared" si="1"/>
        <v>8.4341411796295271E-2</v>
      </c>
      <c r="G217" s="92">
        <f t="shared" si="2"/>
        <v>6.4906259484952484E-3</v>
      </c>
    </row>
    <row r="218" spans="1:7" x14ac:dyDescent="0.25">
      <c r="A218" s="70" t="s">
        <v>2352</v>
      </c>
      <c r="B218" s="179" t="s">
        <v>3129</v>
      </c>
      <c r="C218" s="158" cm="1">
        <f t="array" ref="C218">IFERROR(SUMIFS('F1. Input'!C:C,'F1. Input'!$A:$A,Table1[Kapitalcenter],'F1. Input'!$B:$B,$A218),0)</f>
        <v>5756.0358336199997</v>
      </c>
      <c r="D218" s="204" cm="1">
        <f t="array" ref="D218">IFERROR(SUMIFS('F1. Input'!D:D,'F1. Input'!$A:$A,Table1[Kapitalcenter],'F1. Input'!$B:$B,$A218),0)</f>
        <v>87</v>
      </c>
      <c r="E218" s="100"/>
      <c r="F218" s="92">
        <f t="shared" si="1"/>
        <v>5.6749287541199851E-2</v>
      </c>
      <c r="G218" s="92">
        <f t="shared" si="2"/>
        <v>2.0312390558240526E-3</v>
      </c>
    </row>
    <row r="219" spans="1:7" x14ac:dyDescent="0.25">
      <c r="A219" s="70" t="s">
        <v>2353</v>
      </c>
      <c r="B219" s="179" t="s">
        <v>3131</v>
      </c>
      <c r="C219" s="158" cm="1">
        <f t="array" ref="C219">IFERROR(SUMIFS('F1. Input'!C:C,'F1. Input'!$A:$A,Table1[Kapitalcenter],'F1. Input'!$B:$B,$A219),0)</f>
        <v>3775.1198806500006</v>
      </c>
      <c r="D219" s="204" cm="1">
        <f t="array" ref="D219">IFERROR(SUMIFS('F1. Input'!D:D,'F1. Input'!$A:$A,Table1[Kapitalcenter],'F1. Input'!$B:$B,$A219),0)</f>
        <v>21</v>
      </c>
      <c r="E219" s="100"/>
      <c r="F219" s="92">
        <f t="shared" si="1"/>
        <v>3.7219254674926733E-2</v>
      </c>
      <c r="G219" s="92">
        <f t="shared" si="2"/>
        <v>4.9029908244028857E-4</v>
      </c>
    </row>
    <row r="220" spans="1:7" x14ac:dyDescent="0.25">
      <c r="A220" s="70" t="s">
        <v>2354</v>
      </c>
      <c r="B220" s="179"/>
      <c r="C220" s="158"/>
      <c r="D220" s="204"/>
      <c r="E220" s="100"/>
      <c r="F220" s="92" t="str">
        <f t="shared" si="1"/>
        <v/>
      </c>
      <c r="G220" s="92" t="str">
        <f t="shared" si="2"/>
        <v/>
      </c>
    </row>
    <row r="221" spans="1:7" x14ac:dyDescent="0.25">
      <c r="A221" s="70" t="s">
        <v>2355</v>
      </c>
      <c r="B221" s="179"/>
      <c r="C221" s="158"/>
      <c r="D221" s="204"/>
      <c r="E221" s="100"/>
      <c r="F221" s="92" t="str">
        <f t="shared" si="1"/>
        <v/>
      </c>
      <c r="G221" s="92" t="str">
        <f t="shared" si="2"/>
        <v/>
      </c>
    </row>
    <row r="222" spans="1:7" x14ac:dyDescent="0.25">
      <c r="A222" s="70" t="s">
        <v>2356</v>
      </c>
      <c r="B222" s="179"/>
      <c r="C222" s="158"/>
      <c r="D222" s="204"/>
      <c r="E222" s="100"/>
      <c r="F222" s="92" t="str">
        <f t="shared" si="1"/>
        <v/>
      </c>
      <c r="G222" s="92" t="str">
        <f t="shared" si="2"/>
        <v/>
      </c>
    </row>
    <row r="223" spans="1:7" x14ac:dyDescent="0.25">
      <c r="A223" s="70" t="s">
        <v>2357</v>
      </c>
      <c r="B223" s="179"/>
      <c r="C223" s="158"/>
      <c r="D223" s="204"/>
      <c r="E223" s="74"/>
      <c r="F223" s="92" t="str">
        <f t="shared" si="1"/>
        <v/>
      </c>
      <c r="G223" s="92" t="str">
        <f t="shared" si="2"/>
        <v/>
      </c>
    </row>
    <row r="224" spans="1:7" x14ac:dyDescent="0.25">
      <c r="A224" s="70" t="s">
        <v>2358</v>
      </c>
      <c r="B224" s="179"/>
      <c r="C224" s="158"/>
      <c r="D224" s="204"/>
      <c r="E224" s="74"/>
      <c r="F224" s="92" t="str">
        <f t="shared" si="1"/>
        <v/>
      </c>
      <c r="G224" s="92" t="str">
        <f t="shared" si="2"/>
        <v/>
      </c>
    </row>
    <row r="225" spans="1:7" x14ac:dyDescent="0.25">
      <c r="A225" s="70" t="s">
        <v>2359</v>
      </c>
      <c r="B225" s="179"/>
      <c r="C225" s="158"/>
      <c r="D225" s="204"/>
      <c r="E225" s="74"/>
      <c r="F225" s="92" t="str">
        <f t="shared" si="1"/>
        <v/>
      </c>
      <c r="G225" s="92" t="str">
        <f t="shared" si="2"/>
        <v/>
      </c>
    </row>
    <row r="226" spans="1:7" x14ac:dyDescent="0.25">
      <c r="A226" s="70" t="s">
        <v>2360</v>
      </c>
      <c r="B226" s="179"/>
      <c r="C226" s="158"/>
      <c r="D226" s="204"/>
      <c r="E226" s="74"/>
      <c r="F226" s="92" t="str">
        <f t="shared" si="1"/>
        <v/>
      </c>
      <c r="G226" s="92" t="str">
        <f t="shared" si="2"/>
        <v/>
      </c>
    </row>
    <row r="227" spans="1:7" x14ac:dyDescent="0.25">
      <c r="A227" s="70" t="s">
        <v>2361</v>
      </c>
      <c r="B227" s="179"/>
      <c r="C227" s="158"/>
      <c r="D227" s="204"/>
      <c r="E227" s="74"/>
      <c r="F227" s="92" t="str">
        <f t="shared" si="1"/>
        <v/>
      </c>
      <c r="G227" s="92" t="str">
        <f t="shared" si="2"/>
        <v/>
      </c>
    </row>
    <row r="228" spans="1:7" x14ac:dyDescent="0.25">
      <c r="A228" s="70" t="s">
        <v>2362</v>
      </c>
      <c r="B228" s="179"/>
      <c r="C228" s="158"/>
      <c r="D228" s="204"/>
      <c r="E228" s="74"/>
      <c r="F228" s="92" t="str">
        <f t="shared" si="1"/>
        <v/>
      </c>
      <c r="G228" s="92" t="str">
        <f t="shared" si="2"/>
        <v/>
      </c>
    </row>
    <row r="229" spans="1:7" x14ac:dyDescent="0.25">
      <c r="A229" s="70" t="s">
        <v>2363</v>
      </c>
      <c r="B229" s="179"/>
      <c r="C229" s="158"/>
      <c r="D229" s="204"/>
      <c r="E229" s="57"/>
      <c r="F229" s="92" t="str">
        <f t="shared" si="1"/>
        <v/>
      </c>
      <c r="G229" s="92" t="str">
        <f t="shared" si="2"/>
        <v/>
      </c>
    </row>
    <row r="230" spans="1:7" x14ac:dyDescent="0.25">
      <c r="A230" s="70" t="s">
        <v>2364</v>
      </c>
      <c r="B230" s="179"/>
      <c r="C230" s="158"/>
      <c r="D230" s="204"/>
      <c r="E230" s="153"/>
      <c r="F230" s="92" t="str">
        <f t="shared" si="1"/>
        <v/>
      </c>
      <c r="G230" s="92" t="str">
        <f t="shared" si="2"/>
        <v/>
      </c>
    </row>
    <row r="231" spans="1:7" x14ac:dyDescent="0.25">
      <c r="A231" s="70" t="s">
        <v>2365</v>
      </c>
      <c r="B231" s="179"/>
      <c r="C231" s="158"/>
      <c r="D231" s="204"/>
      <c r="E231" s="153"/>
      <c r="F231" s="92" t="str">
        <f t="shared" si="1"/>
        <v/>
      </c>
      <c r="G231" s="92" t="str">
        <f t="shared" si="2"/>
        <v/>
      </c>
    </row>
    <row r="232" spans="1:7" x14ac:dyDescent="0.25">
      <c r="A232" s="70" t="s">
        <v>2366</v>
      </c>
      <c r="B232" s="179"/>
      <c r="C232" s="158"/>
      <c r="D232" s="204"/>
      <c r="E232" s="153"/>
      <c r="F232" s="92" t="str">
        <f t="shared" si="1"/>
        <v/>
      </c>
      <c r="G232" s="92" t="str">
        <f t="shared" si="2"/>
        <v/>
      </c>
    </row>
    <row r="233" spans="1:7" x14ac:dyDescent="0.25">
      <c r="A233" s="70" t="s">
        <v>2367</v>
      </c>
      <c r="B233" s="179"/>
      <c r="C233" s="158"/>
      <c r="D233" s="204"/>
      <c r="E233" s="153"/>
      <c r="F233" s="92" t="str">
        <f t="shared" si="1"/>
        <v/>
      </c>
      <c r="G233" s="92" t="str">
        <f t="shared" si="2"/>
        <v/>
      </c>
    </row>
    <row r="234" spans="1:7" x14ac:dyDescent="0.25">
      <c r="A234" s="70" t="s">
        <v>2368</v>
      </c>
      <c r="B234" s="179"/>
      <c r="C234" s="158"/>
      <c r="D234" s="204"/>
      <c r="E234" s="153"/>
      <c r="F234" s="92" t="str">
        <f t="shared" si="1"/>
        <v/>
      </c>
      <c r="G234" s="92" t="str">
        <f t="shared" si="2"/>
        <v/>
      </c>
    </row>
    <row r="235" spans="1:7" x14ac:dyDescent="0.25">
      <c r="A235" s="70" t="s">
        <v>2369</v>
      </c>
      <c r="B235" s="179"/>
      <c r="C235" s="158"/>
      <c r="D235" s="204"/>
      <c r="E235" s="153"/>
      <c r="F235" s="92" t="str">
        <f t="shared" si="1"/>
        <v/>
      </c>
      <c r="G235" s="92" t="str">
        <f t="shared" si="2"/>
        <v/>
      </c>
    </row>
    <row r="236" spans="1:7" x14ac:dyDescent="0.25">
      <c r="A236" s="70" t="s">
        <v>2370</v>
      </c>
      <c r="B236" s="179"/>
      <c r="C236" s="158"/>
      <c r="D236" s="204"/>
      <c r="E236" s="153"/>
      <c r="F236" s="92" t="str">
        <f t="shared" si="1"/>
        <v/>
      </c>
      <c r="G236" s="92" t="str">
        <f t="shared" si="2"/>
        <v/>
      </c>
    </row>
    <row r="237" spans="1:7" x14ac:dyDescent="0.25">
      <c r="A237" s="70" t="s">
        <v>2371</v>
      </c>
      <c r="B237" s="179"/>
      <c r="C237" s="158"/>
      <c r="D237" s="204"/>
      <c r="E237" s="153"/>
      <c r="F237" s="92" t="str">
        <f t="shared" si="1"/>
        <v/>
      </c>
      <c r="G237" s="92" t="str">
        <f t="shared" si="2"/>
        <v/>
      </c>
    </row>
    <row r="238" spans="1:7" x14ac:dyDescent="0.25">
      <c r="A238" s="70" t="s">
        <v>2372</v>
      </c>
      <c r="B238" s="94" t="s">
        <v>315</v>
      </c>
      <c r="C238" s="95">
        <f>SUM(C214:C237)</f>
        <v>101429.21758165036</v>
      </c>
      <c r="D238" s="154">
        <f>SUM(D214:D237)</f>
        <v>42831</v>
      </c>
      <c r="E238" s="153"/>
      <c r="F238" s="155">
        <f>SUM(F214:F237)</f>
        <v>0.99999999999999989</v>
      </c>
      <c r="G238" s="155">
        <f>SUM(G214:G237)</f>
        <v>1</v>
      </c>
    </row>
    <row r="239" spans="1:7" x14ac:dyDescent="0.25">
      <c r="A239" s="79"/>
      <c r="B239" s="79" t="s">
        <v>1026</v>
      </c>
      <c r="C239" s="79" t="s">
        <v>995</v>
      </c>
      <c r="D239" s="79" t="s">
        <v>996</v>
      </c>
      <c r="E239" s="79"/>
      <c r="F239" s="79" t="s">
        <v>799</v>
      </c>
      <c r="G239" s="79" t="s">
        <v>997</v>
      </c>
    </row>
    <row r="240" spans="1:7" x14ac:dyDescent="0.25">
      <c r="A240" s="70" t="s">
        <v>2373</v>
      </c>
      <c r="B240" s="70" t="s">
        <v>1028</v>
      </c>
      <c r="C240" s="146" t="s">
        <v>2001</v>
      </c>
      <c r="D240" s="76"/>
      <c r="E240" s="76"/>
      <c r="F240" s="231"/>
      <c r="G240" s="231"/>
    </row>
    <row r="241" spans="1:7" x14ac:dyDescent="0.25">
      <c r="A241" s="57"/>
      <c r="B241" s="57"/>
      <c r="C241" s="57"/>
      <c r="D241" s="57"/>
      <c r="E241" s="57"/>
      <c r="F241" s="141"/>
      <c r="G241" s="141"/>
    </row>
    <row r="242" spans="1:7" x14ac:dyDescent="0.25">
      <c r="A242" s="57"/>
      <c r="B242" s="83" t="s">
        <v>1029</v>
      </c>
      <c r="C242" s="57"/>
      <c r="D242" s="57"/>
      <c r="E242" s="57"/>
      <c r="F242" s="141"/>
      <c r="G242" s="141"/>
    </row>
    <row r="243" spans="1:7" x14ac:dyDescent="0.25">
      <c r="A243" s="70" t="s">
        <v>2374</v>
      </c>
      <c r="B243" s="70" t="s">
        <v>1031</v>
      </c>
      <c r="C243" s="158" t="s">
        <v>2001</v>
      </c>
      <c r="D243" s="204" t="s">
        <v>2001</v>
      </c>
      <c r="E243" s="57"/>
      <c r="F243" s="92" t="str">
        <f>IF($C$251=0,"",IF(C243="[for completion]","",IF(C243="","",C243/$C$251)))</f>
        <v/>
      </c>
      <c r="G243" s="92" t="str">
        <f>IF($D$251=0,"",IF(D243="[for completion]","",IF(D243="","",D243/$D$251)))</f>
        <v/>
      </c>
    </row>
    <row r="244" spans="1:7" x14ac:dyDescent="0.25">
      <c r="A244" s="70" t="s">
        <v>2375</v>
      </c>
      <c r="B244" s="70" t="s">
        <v>1033</v>
      </c>
      <c r="C244" s="158" t="s">
        <v>2001</v>
      </c>
      <c r="D244" s="204" t="s">
        <v>2001</v>
      </c>
      <c r="E244" s="57"/>
      <c r="F244" s="92" t="str">
        <f t="shared" ref="F244:F250" si="3">IF($C$251=0,"",IF(C244="[for completion]","",IF(C244="","",C244/$C$251)))</f>
        <v/>
      </c>
      <c r="G244" s="92" t="str">
        <f t="shared" ref="G244:G250" si="4">IF($D$251=0,"",IF(D244="[for completion]","",IF(D244="","",D244/$D$251)))</f>
        <v/>
      </c>
    </row>
    <row r="245" spans="1:7" x14ac:dyDescent="0.25">
      <c r="A245" s="70" t="s">
        <v>2376</v>
      </c>
      <c r="B245" s="70" t="s">
        <v>1035</v>
      </c>
      <c r="C245" s="158" t="s">
        <v>2001</v>
      </c>
      <c r="D245" s="204" t="s">
        <v>2001</v>
      </c>
      <c r="E245" s="57"/>
      <c r="F245" s="92" t="str">
        <f t="shared" si="3"/>
        <v/>
      </c>
      <c r="G245" s="92" t="str">
        <f t="shared" si="4"/>
        <v/>
      </c>
    </row>
    <row r="246" spans="1:7" x14ac:dyDescent="0.25">
      <c r="A246" s="70" t="s">
        <v>2377</v>
      </c>
      <c r="B246" s="70" t="s">
        <v>1037</v>
      </c>
      <c r="C246" s="158" t="s">
        <v>2001</v>
      </c>
      <c r="D246" s="204" t="s">
        <v>2001</v>
      </c>
      <c r="E246" s="57"/>
      <c r="F246" s="92" t="str">
        <f t="shared" si="3"/>
        <v/>
      </c>
      <c r="G246" s="92" t="str">
        <f t="shared" si="4"/>
        <v/>
      </c>
    </row>
    <row r="247" spans="1:7" x14ac:dyDescent="0.25">
      <c r="A247" s="70" t="s">
        <v>2378</v>
      </c>
      <c r="B247" s="70" t="s">
        <v>1039</v>
      </c>
      <c r="C247" s="158" t="s">
        <v>2001</v>
      </c>
      <c r="D247" s="204" t="s">
        <v>2001</v>
      </c>
      <c r="E247" s="57"/>
      <c r="F247" s="92" t="str">
        <f>IF($C$251=0,"",IF(C247="[for completion]","",IF(C247="","",C247/$C$251)))</f>
        <v/>
      </c>
      <c r="G247" s="92" t="str">
        <f t="shared" si="4"/>
        <v/>
      </c>
    </row>
    <row r="248" spans="1:7" x14ac:dyDescent="0.25">
      <c r="A248" s="70" t="s">
        <v>2379</v>
      </c>
      <c r="B248" s="70" t="s">
        <v>1041</v>
      </c>
      <c r="C248" s="158" t="s">
        <v>2001</v>
      </c>
      <c r="D248" s="204" t="s">
        <v>2001</v>
      </c>
      <c r="E248" s="57"/>
      <c r="F248" s="92" t="str">
        <f t="shared" si="3"/>
        <v/>
      </c>
      <c r="G248" s="92" t="str">
        <f t="shared" si="4"/>
        <v/>
      </c>
    </row>
    <row r="249" spans="1:7" x14ac:dyDescent="0.25">
      <c r="A249" s="70" t="s">
        <v>2380</v>
      </c>
      <c r="B249" s="70" t="s">
        <v>1043</v>
      </c>
      <c r="C249" s="158" t="s">
        <v>2001</v>
      </c>
      <c r="D249" s="204" t="s">
        <v>2001</v>
      </c>
      <c r="E249" s="57"/>
      <c r="F249" s="92" t="str">
        <f t="shared" si="3"/>
        <v/>
      </c>
      <c r="G249" s="92" t="str">
        <f t="shared" si="4"/>
        <v/>
      </c>
    </row>
    <row r="250" spans="1:7" x14ac:dyDescent="0.25">
      <c r="A250" s="70" t="s">
        <v>2381</v>
      </c>
      <c r="B250" s="70" t="s">
        <v>1045</v>
      </c>
      <c r="C250" s="158" t="s">
        <v>2001</v>
      </c>
      <c r="D250" s="204" t="s">
        <v>2001</v>
      </c>
      <c r="E250" s="57"/>
      <c r="F250" s="92" t="str">
        <f t="shared" si="3"/>
        <v/>
      </c>
      <c r="G250" s="92" t="str">
        <f t="shared" si="4"/>
        <v/>
      </c>
    </row>
    <row r="251" spans="1:7" x14ac:dyDescent="0.25">
      <c r="A251" s="70" t="s">
        <v>2382</v>
      </c>
      <c r="B251" s="94" t="s">
        <v>315</v>
      </c>
      <c r="C251" s="52">
        <f>SUM(C243:C250)</f>
        <v>0</v>
      </c>
      <c r="D251" s="138">
        <f>SUM(D243:D250)</f>
        <v>0</v>
      </c>
      <c r="E251" s="57"/>
      <c r="F251" s="155">
        <f>SUM(F240:F250)</f>
        <v>0</v>
      </c>
      <c r="G251" s="155">
        <f>SUM(G240:G250)</f>
        <v>0</v>
      </c>
    </row>
    <row r="252" spans="1:7" x14ac:dyDescent="0.25">
      <c r="A252" s="70" t="s">
        <v>2383</v>
      </c>
      <c r="B252" s="136" t="s">
        <v>1048</v>
      </c>
      <c r="C252" s="158"/>
      <c r="D252" s="204"/>
      <c r="E252" s="57"/>
      <c r="F252" s="92" t="s">
        <v>2384</v>
      </c>
      <c r="G252" s="92" t="s">
        <v>2384</v>
      </c>
    </row>
    <row r="253" spans="1:7" x14ac:dyDescent="0.25">
      <c r="A253" s="70" t="s">
        <v>2385</v>
      </c>
      <c r="B253" s="136" t="s">
        <v>1050</v>
      </c>
      <c r="C253" s="158"/>
      <c r="D253" s="204"/>
      <c r="E253" s="57"/>
      <c r="F253" s="92" t="s">
        <v>2384</v>
      </c>
      <c r="G253" s="92" t="s">
        <v>2384</v>
      </c>
    </row>
    <row r="254" spans="1:7" x14ac:dyDescent="0.25">
      <c r="A254" s="70" t="s">
        <v>2386</v>
      </c>
      <c r="B254" s="136" t="s">
        <v>1052</v>
      </c>
      <c r="C254" s="158"/>
      <c r="D254" s="204"/>
      <c r="E254" s="57"/>
      <c r="F254" s="92" t="s">
        <v>2384</v>
      </c>
      <c r="G254" s="92" t="s">
        <v>2384</v>
      </c>
    </row>
    <row r="255" spans="1:7" x14ac:dyDescent="0.25">
      <c r="A255" s="70" t="s">
        <v>2387</v>
      </c>
      <c r="B255" s="136" t="s">
        <v>1054</v>
      </c>
      <c r="C255" s="158"/>
      <c r="D255" s="204"/>
      <c r="E255" s="57"/>
      <c r="F255" s="92" t="s">
        <v>2384</v>
      </c>
      <c r="G255" s="92" t="s">
        <v>2384</v>
      </c>
    </row>
    <row r="256" spans="1:7" x14ac:dyDescent="0.25">
      <c r="A256" s="70" t="s">
        <v>2388</v>
      </c>
      <c r="B256" s="136" t="s">
        <v>1056</v>
      </c>
      <c r="C256" s="158"/>
      <c r="D256" s="204"/>
      <c r="E256" s="57"/>
      <c r="F256" s="92" t="s">
        <v>2384</v>
      </c>
      <c r="G256" s="92" t="s">
        <v>2384</v>
      </c>
    </row>
    <row r="257" spans="1:7" x14ac:dyDescent="0.25">
      <c r="A257" s="70" t="s">
        <v>2389</v>
      </c>
      <c r="B257" s="136" t="s">
        <v>1058</v>
      </c>
      <c r="C257" s="158"/>
      <c r="D257" s="204"/>
      <c r="E257" s="57"/>
      <c r="F257" s="92" t="s">
        <v>2384</v>
      </c>
      <c r="G257" s="92" t="s">
        <v>2384</v>
      </c>
    </row>
    <row r="258" spans="1:7" x14ac:dyDescent="0.25">
      <c r="A258" s="70" t="s">
        <v>2390</v>
      </c>
      <c r="B258" s="97"/>
      <c r="C258" s="57"/>
      <c r="D258" s="57"/>
      <c r="E258" s="57"/>
      <c r="F258" s="137"/>
      <c r="G258" s="137"/>
    </row>
    <row r="259" spans="1:7" x14ac:dyDescent="0.25">
      <c r="A259" s="70" t="s">
        <v>2391</v>
      </c>
      <c r="B259" s="97"/>
      <c r="C259" s="57"/>
      <c r="D259" s="57"/>
      <c r="E259" s="57"/>
      <c r="F259" s="137"/>
      <c r="G259" s="137"/>
    </row>
    <row r="260" spans="1:7" x14ac:dyDescent="0.25">
      <c r="A260" s="70" t="s">
        <v>2392</v>
      </c>
      <c r="B260" s="97"/>
      <c r="C260" s="57"/>
      <c r="D260" s="57"/>
      <c r="E260" s="57"/>
      <c r="F260" s="137"/>
      <c r="G260" s="137"/>
    </row>
    <row r="261" spans="1:7" x14ac:dyDescent="0.25">
      <c r="A261" s="79"/>
      <c r="B261" s="79" t="s">
        <v>1062</v>
      </c>
      <c r="C261" s="79" t="s">
        <v>995</v>
      </c>
      <c r="D261" s="79" t="s">
        <v>996</v>
      </c>
      <c r="E261" s="79"/>
      <c r="F261" s="79" t="s">
        <v>799</v>
      </c>
      <c r="G261" s="79" t="s">
        <v>997</v>
      </c>
    </row>
    <row r="262" spans="1:7" x14ac:dyDescent="0.25">
      <c r="A262" s="70" t="s">
        <v>2393</v>
      </c>
      <c r="B262" s="70" t="s">
        <v>1028</v>
      </c>
      <c r="C262" s="204" cm="1">
        <f t="array" ref="C262">IFERROR(SUMIFS('F1. Input'!C:C,'F1. Input'!$A:$A,Table1[Kapitalcenter],'F1. Input'!$B:$B,$A262),0)</f>
        <v>0.53483798006992478</v>
      </c>
      <c r="D262" s="76"/>
      <c r="E262" s="76"/>
      <c r="F262" s="231"/>
      <c r="G262" s="231"/>
    </row>
    <row r="263" spans="1:7" x14ac:dyDescent="0.25">
      <c r="A263" s="57"/>
      <c r="B263" s="57"/>
      <c r="C263" s="57"/>
      <c r="D263" s="57"/>
      <c r="E263" s="57"/>
      <c r="F263" s="141"/>
      <c r="G263" s="141"/>
    </row>
    <row r="264" spans="1:7" x14ac:dyDescent="0.25">
      <c r="A264" s="57"/>
      <c r="B264" s="83" t="s">
        <v>1029</v>
      </c>
      <c r="C264" s="57"/>
      <c r="D264" s="57"/>
      <c r="E264" s="57"/>
      <c r="F264" s="141"/>
      <c r="G264" s="141"/>
    </row>
    <row r="265" spans="1:7" x14ac:dyDescent="0.25">
      <c r="A265" s="70" t="s">
        <v>2394</v>
      </c>
      <c r="B265" s="70" t="s">
        <v>1031</v>
      </c>
      <c r="C265" s="204" cm="1">
        <f t="array" ref="C265">IFERROR(SUMIFS('F1. Input'!C:C,'F1. Input'!$A:$A,Table1[Kapitalcenter],'F1. Input'!$B:$B,$A265),0)</f>
        <v>73049.615164360614</v>
      </c>
      <c r="D265" s="204" t="s">
        <v>2001</v>
      </c>
      <c r="E265" s="57"/>
      <c r="F265" s="92">
        <f>IF($C$273=0,"",IF(C265="[for completion]","",IF(C265="","",C265/$C$273)))</f>
        <v>0.7202841244288718</v>
      </c>
      <c r="G265" s="92" t="str">
        <f>IF($D$273=0,"",IF(D265="[for completion]","",IF(D265="","",D265/$D$273)))</f>
        <v/>
      </c>
    </row>
    <row r="266" spans="1:7" x14ac:dyDescent="0.25">
      <c r="A266" s="70" t="s">
        <v>2395</v>
      </c>
      <c r="B266" s="70" t="s">
        <v>1033</v>
      </c>
      <c r="C266" s="204" cm="1">
        <f t="array" ref="C266">IFERROR(SUMIFS('F1. Input'!C:C,'F1. Input'!$A:$A,Table1[Kapitalcenter],'F1. Input'!$B:$B,$A266),0)</f>
        <v>10913.527096557989</v>
      </c>
      <c r="D266" s="204" t="s">
        <v>2001</v>
      </c>
      <c r="E266" s="57"/>
      <c r="F266" s="92">
        <f t="shared" ref="F266:F272" si="5">IF($C$273=0,"",IF(C266="[for completion]","",IF(C266="","",C266/$C$273)))</f>
        <v>0.10760960603951517</v>
      </c>
      <c r="G266" s="92" t="str">
        <f t="shared" ref="G266:G272" si="6">IF($D$273=0,"",IF(D266="[for completion]","",IF(D266="","",D266/$D$273)))</f>
        <v/>
      </c>
    </row>
    <row r="267" spans="1:7" x14ac:dyDescent="0.25">
      <c r="A267" s="70" t="s">
        <v>2396</v>
      </c>
      <c r="B267" s="70" t="s">
        <v>1035</v>
      </c>
      <c r="C267" s="204" cm="1">
        <f t="array" ref="C267">IFERROR(SUMIFS('F1. Input'!C:C,'F1. Input'!$A:$A,Table1[Kapitalcenter],'F1. Input'!$B:$B,$A267),0)</f>
        <v>8293.5858267153435</v>
      </c>
      <c r="D267" s="204" t="s">
        <v>2001</v>
      </c>
      <c r="E267" s="57"/>
      <c r="F267" s="92">
        <f t="shared" si="5"/>
        <v>8.1776450048785809E-2</v>
      </c>
      <c r="G267" s="92" t="str">
        <f t="shared" si="6"/>
        <v/>
      </c>
    </row>
    <row r="268" spans="1:7" x14ac:dyDescent="0.25">
      <c r="A268" s="70" t="s">
        <v>2397</v>
      </c>
      <c r="B268" s="70" t="s">
        <v>1037</v>
      </c>
      <c r="C268" s="204" cm="1">
        <f t="array" ref="C268">IFERROR(SUMIFS('F1. Input'!C:C,'F1. Input'!$A:$A,Table1[Kapitalcenter],'F1. Input'!$B:$B,$A268),0)</f>
        <v>5148.2243922128773</v>
      </c>
      <c r="D268" s="204" t="s">
        <v>2001</v>
      </c>
      <c r="E268" s="57"/>
      <c r="F268" s="92">
        <f t="shared" si="5"/>
        <v>5.0762543928055612E-2</v>
      </c>
      <c r="G268" s="92" t="str">
        <f t="shared" si="6"/>
        <v/>
      </c>
    </row>
    <row r="269" spans="1:7" x14ac:dyDescent="0.25">
      <c r="A269" s="70" t="s">
        <v>2398</v>
      </c>
      <c r="B269" s="70" t="s">
        <v>1039</v>
      </c>
      <c r="C269" s="204" cm="1">
        <f t="array" ref="C269">IFERROR(SUMIFS('F1. Input'!C:C,'F1. Input'!$A:$A,Table1[Kapitalcenter],'F1. Input'!$B:$B,$A269),0)</f>
        <v>3067.1671598125367</v>
      </c>
      <c r="D269" s="204" t="s">
        <v>2001</v>
      </c>
      <c r="E269" s="57"/>
      <c r="F269" s="92">
        <f t="shared" si="5"/>
        <v>3.0242894602686431E-2</v>
      </c>
      <c r="G269" s="92" t="str">
        <f t="shared" si="6"/>
        <v/>
      </c>
    </row>
    <row r="270" spans="1:7" x14ac:dyDescent="0.25">
      <c r="A270" s="70" t="s">
        <v>2399</v>
      </c>
      <c r="B270" s="70" t="s">
        <v>1041</v>
      </c>
      <c r="C270" s="204" cm="1">
        <f t="array" ref="C270">IFERROR(SUMIFS('F1. Input'!C:C,'F1. Input'!$A:$A,Table1[Kapitalcenter],'F1. Input'!$B:$B,$A270),0)</f>
        <v>377.75414966654228</v>
      </c>
      <c r="D270" s="204" t="s">
        <v>2001</v>
      </c>
      <c r="E270" s="57"/>
      <c r="F270" s="92">
        <f t="shared" si="5"/>
        <v>3.7247330643664445E-3</v>
      </c>
      <c r="G270" s="92" t="str">
        <f t="shared" si="6"/>
        <v/>
      </c>
    </row>
    <row r="271" spans="1:7" x14ac:dyDescent="0.25">
      <c r="A271" s="70" t="s">
        <v>2400</v>
      </c>
      <c r="B271" s="70" t="s">
        <v>1043</v>
      </c>
      <c r="C271" s="204" cm="1">
        <f t="array" ref="C271">IFERROR(SUMIFS('F1. Input'!C:C,'F1. Input'!$A:$A,Table1[Kapitalcenter],'F1. Input'!$B:$B,$A271),0)</f>
        <v>169.9418240524958</v>
      </c>
      <c r="D271" s="204" t="s">
        <v>2001</v>
      </c>
      <c r="E271" s="57"/>
      <c r="F271" s="92">
        <f t="shared" si="5"/>
        <v>1.6756610923423024E-3</v>
      </c>
      <c r="G271" s="92" t="str">
        <f t="shared" si="6"/>
        <v/>
      </c>
    </row>
    <row r="272" spans="1:7" x14ac:dyDescent="0.25">
      <c r="A272" s="70" t="s">
        <v>2401</v>
      </c>
      <c r="B272" s="70" t="s">
        <v>1045</v>
      </c>
      <c r="C272" s="204" cm="1">
        <f t="array" ref="C272">IFERROR(SUMIFS('F1. Input'!C:C,'F1. Input'!$A:$A,Table1[Kapitalcenter],'F1. Input'!$B:$B,$A272),0)</f>
        <v>397.96202025080072</v>
      </c>
      <c r="D272" s="204" t="s">
        <v>2001</v>
      </c>
      <c r="E272" s="57"/>
      <c r="F272" s="92">
        <f t="shared" si="5"/>
        <v>3.9239867953765953E-3</v>
      </c>
      <c r="G272" s="92" t="str">
        <f t="shared" si="6"/>
        <v/>
      </c>
    </row>
    <row r="273" spans="1:7" x14ac:dyDescent="0.25">
      <c r="A273" s="70" t="s">
        <v>2402</v>
      </c>
      <c r="B273" s="94" t="s">
        <v>315</v>
      </c>
      <c r="C273" s="110">
        <f>SUM(C265:C272)</f>
        <v>101417.77763362919</v>
      </c>
      <c r="D273" s="139">
        <f>SUM(D265:D272)</f>
        <v>0</v>
      </c>
      <c r="E273" s="57"/>
      <c r="F273" s="155">
        <f>SUM(F265:F272)</f>
        <v>1.0000000000000002</v>
      </c>
      <c r="G273" s="155">
        <f>SUM(G265:G272)</f>
        <v>0</v>
      </c>
    </row>
    <row r="274" spans="1:7" x14ac:dyDescent="0.25">
      <c r="A274" s="70" t="s">
        <v>2403</v>
      </c>
      <c r="B274" s="136" t="s">
        <v>1048</v>
      </c>
      <c r="C274" s="158"/>
      <c r="D274" s="204"/>
      <c r="E274" s="57"/>
      <c r="F274" s="92" t="s">
        <v>2384</v>
      </c>
      <c r="G274" s="92" t="s">
        <v>2384</v>
      </c>
    </row>
    <row r="275" spans="1:7" x14ac:dyDescent="0.25">
      <c r="A275" s="70" t="s">
        <v>2404</v>
      </c>
      <c r="B275" s="136" t="s">
        <v>1050</v>
      </c>
      <c r="C275" s="158"/>
      <c r="D275" s="204"/>
      <c r="E275" s="57"/>
      <c r="F275" s="92" t="s">
        <v>2384</v>
      </c>
      <c r="G275" s="92" t="s">
        <v>2384</v>
      </c>
    </row>
    <row r="276" spans="1:7" x14ac:dyDescent="0.25">
      <c r="A276" s="70" t="s">
        <v>2405</v>
      </c>
      <c r="B276" s="136" t="s">
        <v>1052</v>
      </c>
      <c r="C276" s="158"/>
      <c r="D276" s="204"/>
      <c r="E276" s="57"/>
      <c r="F276" s="92" t="s">
        <v>2384</v>
      </c>
      <c r="G276" s="92" t="s">
        <v>2384</v>
      </c>
    </row>
    <row r="277" spans="1:7" x14ac:dyDescent="0.25">
      <c r="A277" s="70" t="s">
        <v>2406</v>
      </c>
      <c r="B277" s="136" t="s">
        <v>1054</v>
      </c>
      <c r="C277" s="158"/>
      <c r="D277" s="204"/>
      <c r="E277" s="57"/>
      <c r="F277" s="92" t="s">
        <v>2384</v>
      </c>
      <c r="G277" s="92" t="s">
        <v>2384</v>
      </c>
    </row>
    <row r="278" spans="1:7" x14ac:dyDescent="0.25">
      <c r="A278" s="70" t="s">
        <v>2407</v>
      </c>
      <c r="B278" s="136" t="s">
        <v>1056</v>
      </c>
      <c r="C278" s="158"/>
      <c r="D278" s="204"/>
      <c r="E278" s="57"/>
      <c r="F278" s="92" t="s">
        <v>2384</v>
      </c>
      <c r="G278" s="92" t="s">
        <v>2384</v>
      </c>
    </row>
    <row r="279" spans="1:7" x14ac:dyDescent="0.25">
      <c r="A279" s="70" t="s">
        <v>2408</v>
      </c>
      <c r="B279" s="136" t="s">
        <v>1058</v>
      </c>
      <c r="C279" s="158"/>
      <c r="D279" s="204"/>
      <c r="E279" s="57"/>
      <c r="F279" s="92" t="s">
        <v>2384</v>
      </c>
      <c r="G279" s="92" t="s">
        <v>2384</v>
      </c>
    </row>
    <row r="280" spans="1:7" x14ac:dyDescent="0.25">
      <c r="A280" s="70" t="s">
        <v>2409</v>
      </c>
      <c r="B280" s="97"/>
      <c r="C280" s="57"/>
      <c r="D280" s="57"/>
      <c r="E280" s="57"/>
      <c r="F280" s="93"/>
      <c r="G280" s="93"/>
    </row>
    <row r="281" spans="1:7" x14ac:dyDescent="0.25">
      <c r="A281" s="70" t="s">
        <v>2410</v>
      </c>
      <c r="B281" s="97"/>
      <c r="C281" s="57"/>
      <c r="D281" s="57"/>
      <c r="E281" s="57"/>
      <c r="F281" s="93"/>
      <c r="G281" s="93"/>
    </row>
    <row r="282" spans="1:7" x14ac:dyDescent="0.25">
      <c r="A282" s="70" t="s">
        <v>2411</v>
      </c>
      <c r="B282" s="97"/>
      <c r="C282" s="57"/>
      <c r="D282" s="57"/>
      <c r="E282" s="57"/>
      <c r="F282" s="93"/>
      <c r="G282" s="93"/>
    </row>
    <row r="283" spans="1:7" x14ac:dyDescent="0.25">
      <c r="A283" s="79"/>
      <c r="B283" s="79" t="s">
        <v>1082</v>
      </c>
      <c r="C283" s="79" t="s">
        <v>799</v>
      </c>
      <c r="D283" s="79"/>
      <c r="E283" s="79"/>
      <c r="F283" s="79"/>
      <c r="G283" s="79"/>
    </row>
    <row r="284" spans="1:7" x14ac:dyDescent="0.25">
      <c r="A284" s="70" t="s">
        <v>2412</v>
      </c>
      <c r="B284" s="70" t="s">
        <v>1084</v>
      </c>
      <c r="C284" s="146" cm="1">
        <f t="array" ref="C284">IFERROR(SUMIFS('F1. Input'!C:C,'F1. Input'!$A:$A,Table1[Kapitalcenter],'F1. Input'!$B:$B,$A284),0)</f>
        <v>0.66816987652629811</v>
      </c>
      <c r="D284" s="57"/>
      <c r="E284" s="153"/>
      <c r="F284" s="153"/>
      <c r="G284" s="153"/>
    </row>
    <row r="285" spans="1:7" x14ac:dyDescent="0.25">
      <c r="A285" s="70" t="s">
        <v>2413</v>
      </c>
      <c r="B285" s="70" t="s">
        <v>1086</v>
      </c>
      <c r="C285" s="146" cm="1">
        <f t="array" ref="C285">IFERROR(SUMIFS('F1. Input'!C:C,'F1. Input'!$A:$A,Table1[Kapitalcenter],'F1. Input'!$B:$B,$A285),0)</f>
        <v>2.047575932869786E-3</v>
      </c>
      <c r="D285" s="57"/>
      <c r="E285" s="153"/>
      <c r="F285" s="153"/>
      <c r="G285" s="54"/>
    </row>
    <row r="286" spans="1:7" x14ac:dyDescent="0.25">
      <c r="A286" s="70" t="s">
        <v>2414</v>
      </c>
      <c r="B286" s="70" t="s">
        <v>1088</v>
      </c>
      <c r="C286" s="146" cm="1">
        <f t="array" ref="C286">IFERROR(SUMIFS('F1. Input'!C:C,'F1. Input'!$A:$A,Table1[Kapitalcenter],'F1. Input'!$B:$B,$A286),0)</f>
        <v>0</v>
      </c>
      <c r="D286" s="57"/>
      <c r="E286" s="153"/>
      <c r="F286" s="153"/>
      <c r="G286" s="54"/>
    </row>
    <row r="287" spans="1:7" x14ac:dyDescent="0.25">
      <c r="A287" s="70" t="s">
        <v>2415</v>
      </c>
      <c r="B287" s="70" t="s">
        <v>2416</v>
      </c>
      <c r="C287" s="146" cm="1">
        <f t="array" ref="C287">IFERROR(SUMIFS('F1. Input'!C:C,'F1. Input'!$A:$A,Table1[Kapitalcenter],'F1. Input'!$B:$B,$A287),0)</f>
        <v>0.22020905336028879</v>
      </c>
      <c r="D287" s="57"/>
      <c r="E287" s="153"/>
      <c r="F287" s="153"/>
      <c r="G287" s="54"/>
    </row>
    <row r="288" spans="1:7" x14ac:dyDescent="0.25">
      <c r="A288" s="70" t="s">
        <v>2417</v>
      </c>
      <c r="B288" s="83" t="s">
        <v>1092</v>
      </c>
      <c r="C288" s="146" cm="1">
        <f t="array" ref="C288">IFERROR(SUMIFS('F1. Input'!C:C,'F1. Input'!$A:$A,Table1[Kapitalcenter],'F1. Input'!$B:$B,$A288),0)</f>
        <v>0</v>
      </c>
      <c r="D288" s="100"/>
      <c r="E288" s="100"/>
      <c r="F288" s="101"/>
      <c r="G288" s="101"/>
    </row>
    <row r="289" spans="1:7" x14ac:dyDescent="0.25">
      <c r="A289" s="70" t="s">
        <v>2418</v>
      </c>
      <c r="B289" s="70" t="s">
        <v>313</v>
      </c>
      <c r="C289" s="146">
        <f>SUM(C290:C294)</f>
        <v>0.10957349418054307</v>
      </c>
      <c r="D289" s="57"/>
      <c r="E289" s="153"/>
      <c r="F289" s="153"/>
      <c r="G289" s="54"/>
    </row>
    <row r="290" spans="1:7" x14ac:dyDescent="0.25">
      <c r="A290" s="70" t="s">
        <v>2419</v>
      </c>
      <c r="B290" s="136" t="s">
        <v>1095</v>
      </c>
      <c r="C290" s="205" cm="1">
        <f t="array" ref="C290">IFERROR(SUMIFS('F1. Input'!C:C,'F1. Input'!$A:$A,Table1[Kapitalcenter],'F1. Input'!$B:$B,$A290),0)</f>
        <v>8.6001179710254352E-2</v>
      </c>
      <c r="D290" s="57"/>
      <c r="E290" s="153"/>
      <c r="F290" s="153"/>
      <c r="G290" s="54"/>
    </row>
    <row r="291" spans="1:7" x14ac:dyDescent="0.25">
      <c r="A291" s="70" t="s">
        <v>2420</v>
      </c>
      <c r="B291" s="136" t="s">
        <v>1097</v>
      </c>
      <c r="C291" s="146" cm="1">
        <f t="array" ref="C291">IFERROR(SUMIFS('F1. Input'!C:C,'F1. Input'!$A:$A,Table1[Kapitalcenter],'F1. Input'!$B:$B,$A291),0)</f>
        <v>0</v>
      </c>
      <c r="D291" s="57"/>
      <c r="E291" s="153"/>
      <c r="F291" s="153"/>
      <c r="G291" s="54"/>
    </row>
    <row r="292" spans="1:7" x14ac:dyDescent="0.25">
      <c r="A292" s="70" t="s">
        <v>2421</v>
      </c>
      <c r="B292" s="136" t="s">
        <v>1099</v>
      </c>
      <c r="C292" s="146" cm="1">
        <f t="array" ref="C292">IFERROR(SUMIFS('F1. Input'!C:C,'F1. Input'!$A:$A,Table1[Kapitalcenter],'F1. Input'!$B:$B,$A292),0)</f>
        <v>0</v>
      </c>
      <c r="D292" s="57"/>
      <c r="E292" s="153"/>
      <c r="F292" s="153"/>
      <c r="G292" s="54"/>
    </row>
    <row r="293" spans="1:7" x14ac:dyDescent="0.25">
      <c r="A293" s="70" t="s">
        <v>2422</v>
      </c>
      <c r="B293" s="136" t="s">
        <v>1101</v>
      </c>
      <c r="C293" s="146" cm="1">
        <f t="array" ref="C293">IFERROR(SUMIFS('F1. Input'!C:C,'F1. Input'!$A:$A,Table1[Kapitalcenter],'F1. Input'!$B:$B,$A293),0)</f>
        <v>0</v>
      </c>
      <c r="D293" s="57"/>
      <c r="E293" s="153"/>
      <c r="F293" s="153"/>
      <c r="G293" s="54"/>
    </row>
    <row r="294" spans="1:7" x14ac:dyDescent="0.25">
      <c r="A294" s="70" t="s">
        <v>2423</v>
      </c>
      <c r="B294" s="193" t="s">
        <v>3132</v>
      </c>
      <c r="C294" s="146" cm="1">
        <f t="array" ref="C294">IFERROR(SUMIFS('F1. Input'!C:C,'F1. Input'!$A:$A,Table1[Kapitalcenter],'F1. Input'!$B:$B,$A294),0)</f>
        <v>2.3572314470288722E-2</v>
      </c>
      <c r="D294" s="57"/>
      <c r="E294" s="153"/>
      <c r="F294" s="153"/>
      <c r="G294" s="54"/>
    </row>
    <row r="295" spans="1:7" x14ac:dyDescent="0.25">
      <c r="A295" s="70" t="s">
        <v>2424</v>
      </c>
      <c r="B295" s="193" t="s">
        <v>317</v>
      </c>
      <c r="C295" s="146"/>
      <c r="D295" s="57"/>
      <c r="E295" s="153"/>
      <c r="F295" s="153"/>
      <c r="G295" s="54"/>
    </row>
    <row r="296" spans="1:7" x14ac:dyDescent="0.25">
      <c r="A296" s="70" t="s">
        <v>2425</v>
      </c>
      <c r="B296" s="193" t="s">
        <v>317</v>
      </c>
      <c r="C296" s="146"/>
      <c r="D296" s="57"/>
      <c r="E296" s="153"/>
      <c r="F296" s="153"/>
      <c r="G296" s="54"/>
    </row>
    <row r="297" spans="1:7" x14ac:dyDescent="0.25">
      <c r="A297" s="70" t="s">
        <v>2426</v>
      </c>
      <c r="B297" s="193" t="s">
        <v>317</v>
      </c>
      <c r="C297" s="146"/>
      <c r="D297" s="57"/>
      <c r="E297" s="153"/>
      <c r="F297" s="153"/>
      <c r="G297" s="54"/>
    </row>
    <row r="298" spans="1:7" x14ac:dyDescent="0.25">
      <c r="A298" s="70" t="s">
        <v>2427</v>
      </c>
      <c r="B298" s="193" t="s">
        <v>317</v>
      </c>
      <c r="C298" s="146"/>
      <c r="D298" s="57"/>
      <c r="E298" s="153"/>
      <c r="F298" s="153"/>
      <c r="G298" s="54"/>
    </row>
    <row r="299" spans="1:7" x14ac:dyDescent="0.25">
      <c r="A299" s="70" t="s">
        <v>2428</v>
      </c>
      <c r="B299" s="193" t="s">
        <v>317</v>
      </c>
      <c r="C299" s="146"/>
      <c r="D299" s="57"/>
      <c r="E299" s="153"/>
      <c r="F299" s="153"/>
      <c r="G299" s="54"/>
    </row>
    <row r="300" spans="1:7" x14ac:dyDescent="0.25">
      <c r="A300" s="79"/>
      <c r="B300" s="79" t="s">
        <v>1108</v>
      </c>
      <c r="C300" s="79" t="s">
        <v>799</v>
      </c>
      <c r="D300" s="79"/>
      <c r="E300" s="79"/>
      <c r="F300" s="79"/>
      <c r="G300" s="79"/>
    </row>
    <row r="301" spans="1:7" x14ac:dyDescent="0.25">
      <c r="A301" s="70" t="s">
        <v>2429</v>
      </c>
      <c r="B301" s="70" t="s">
        <v>1110</v>
      </c>
      <c r="C301" s="146">
        <v>1</v>
      </c>
      <c r="D301" s="57"/>
      <c r="E301" s="54"/>
      <c r="F301" s="54"/>
      <c r="G301" s="54"/>
    </row>
    <row r="302" spans="1:7" x14ac:dyDescent="0.25">
      <c r="A302" s="70" t="s">
        <v>2430</v>
      </c>
      <c r="B302" s="70" t="s">
        <v>1112</v>
      </c>
      <c r="C302" s="146">
        <v>0</v>
      </c>
      <c r="D302" s="57"/>
      <c r="E302" s="54"/>
      <c r="F302" s="54"/>
      <c r="G302" s="54"/>
    </row>
    <row r="303" spans="1:7" x14ac:dyDescent="0.25">
      <c r="A303" s="70" t="s">
        <v>2431</v>
      </c>
      <c r="B303" s="70" t="s">
        <v>313</v>
      </c>
      <c r="C303" s="146">
        <v>0</v>
      </c>
      <c r="D303" s="57"/>
      <c r="E303" s="54"/>
      <c r="F303" s="54"/>
      <c r="G303" s="54"/>
    </row>
    <row r="304" spans="1:7" x14ac:dyDescent="0.25">
      <c r="A304" s="70" t="s">
        <v>2432</v>
      </c>
      <c r="B304" s="57"/>
      <c r="C304" s="140"/>
      <c r="D304" s="57"/>
      <c r="E304" s="54"/>
      <c r="F304" s="54"/>
      <c r="G304" s="54"/>
    </row>
    <row r="305" spans="1:7" x14ac:dyDescent="0.25">
      <c r="A305" s="70" t="s">
        <v>2433</v>
      </c>
      <c r="B305" s="57"/>
      <c r="C305" s="140"/>
      <c r="D305" s="57"/>
      <c r="E305" s="54"/>
      <c r="F305" s="54"/>
      <c r="G305" s="54"/>
    </row>
    <row r="306" spans="1:7" x14ac:dyDescent="0.25">
      <c r="A306" s="70" t="s">
        <v>2434</v>
      </c>
      <c r="B306" s="57"/>
      <c r="C306" s="140"/>
      <c r="D306" s="57"/>
      <c r="E306" s="54"/>
      <c r="F306" s="54"/>
      <c r="G306" s="54"/>
    </row>
    <row r="307" spans="1:7" x14ac:dyDescent="0.25">
      <c r="A307" s="79"/>
      <c r="B307" s="79" t="s">
        <v>2435</v>
      </c>
      <c r="C307" s="79" t="s">
        <v>275</v>
      </c>
      <c r="D307" s="79" t="s">
        <v>1121</v>
      </c>
      <c r="E307" s="79"/>
      <c r="F307" s="79" t="s">
        <v>799</v>
      </c>
      <c r="G307" s="79" t="s">
        <v>1122</v>
      </c>
    </row>
    <row r="308" spans="1:7" x14ac:dyDescent="0.25">
      <c r="A308" s="70" t="s">
        <v>2436</v>
      </c>
      <c r="B308" s="179" t="s">
        <v>3133</v>
      </c>
      <c r="C308" s="158" cm="1">
        <f t="array" ref="C308">IFERROR(SUMIFS('F1. Input'!C:C,'F1. Input'!$A:$A,Table1[Kapitalcenter],'F1. Input'!$B:$B,$A308),0)</f>
        <v>41151.482725680187</v>
      </c>
      <c r="D308" s="204" cm="1">
        <f t="array" ref="D308">IFERROR(SUMIFS('F1. Input'!D:D,'F1. Input'!$A:$A,Table1[Kapitalcenter],'F1. Input'!$B:$B,$A308),0)</f>
        <v>16911</v>
      </c>
      <c r="E308" s="62"/>
      <c r="F308" s="92">
        <f>IF($C$326=0,"",IF(C308="[for completion]","",IF(C308="","",C308/$C$326)))</f>
        <v>0.405716259149424</v>
      </c>
      <c r="G308" s="92">
        <f>IF($D$326=0,"",IF(D308="[for completion]","",IF(D308="","",D308/$D$326)))</f>
        <v>0.42820246625984354</v>
      </c>
    </row>
    <row r="309" spans="1:7" x14ac:dyDescent="0.25">
      <c r="A309" s="70" t="s">
        <v>2437</v>
      </c>
      <c r="B309" s="179" t="s">
        <v>3134</v>
      </c>
      <c r="C309" s="158" cm="1">
        <f t="array" ref="C309">IFERROR(SUMIFS('F1. Input'!C:C,'F1. Input'!$A:$A,Table1[Kapitalcenter],'F1. Input'!$B:$B,$A309),0)</f>
        <v>25410.034890400191</v>
      </c>
      <c r="D309" s="204" cm="1">
        <f t="array" ref="D309">IFERROR(SUMIFS('F1. Input'!D:D,'F1. Input'!$A:$A,Table1[Kapitalcenter],'F1. Input'!$B:$B,$A309),0)</f>
        <v>13180</v>
      </c>
      <c r="E309" s="62"/>
      <c r="F309" s="92">
        <f t="shared" ref="F309:F325" si="7">IF($C$326=0,"",IF(C309="[for completion]","",IF(C309="","",C309/$C$326)))</f>
        <v>0.25051987480772137</v>
      </c>
      <c r="G309" s="92">
        <f t="shared" ref="G309:G325" si="8">IF($D$326=0,"",IF(D309="[for completion]","",IF(D309="","",D309/$D$326)))</f>
        <v>0.33373002810624669</v>
      </c>
    </row>
    <row r="310" spans="1:7" x14ac:dyDescent="0.25">
      <c r="A310" s="70" t="s">
        <v>2438</v>
      </c>
      <c r="B310" s="179" t="s">
        <v>3135</v>
      </c>
      <c r="C310" s="158" cm="1">
        <f t="array" ref="C310">IFERROR(SUMIFS('F1. Input'!C:C,'F1. Input'!$A:$A,Table1[Kapitalcenter],'F1. Input'!$B:$B,$A310),0)</f>
        <v>4658.6776749799983</v>
      </c>
      <c r="D310" s="204" cm="1">
        <f t="array" ref="D310">IFERROR(SUMIFS('F1. Input'!D:D,'F1. Input'!$A:$A,Table1[Kapitalcenter],'F1. Input'!$B:$B,$A310),0)</f>
        <v>578</v>
      </c>
      <c r="E310" s="62"/>
      <c r="F310" s="92">
        <f t="shared" si="7"/>
        <v>4.5930332364338397E-2</v>
      </c>
      <c r="G310" s="92">
        <f t="shared" si="8"/>
        <v>1.4635505026207175E-2</v>
      </c>
    </row>
    <row r="311" spans="1:7" x14ac:dyDescent="0.25">
      <c r="A311" s="70" t="s">
        <v>2439</v>
      </c>
      <c r="B311" s="179" t="s">
        <v>2988</v>
      </c>
      <c r="C311" s="158" cm="1">
        <f t="array" ref="C311">IFERROR(SUMIFS('F1. Input'!C:C,'F1. Input'!$A:$A,Table1[Kapitalcenter],'F1. Input'!$B:$B,$A311),0)</f>
        <v>1829.9961978999991</v>
      </c>
      <c r="D311" s="204" cm="1">
        <f t="array" ref="D311">IFERROR(SUMIFS('F1. Input'!D:D,'F1. Input'!$A:$A,Table1[Kapitalcenter],'F1. Input'!$B:$B,$A311),0)</f>
        <v>260</v>
      </c>
      <c r="E311" s="62"/>
      <c r="F311" s="92">
        <f t="shared" si="7"/>
        <v>1.8042101098008117E-2</v>
      </c>
      <c r="G311" s="92">
        <f t="shared" si="8"/>
        <v>6.5834451674980374E-3</v>
      </c>
    </row>
    <row r="312" spans="1:7" x14ac:dyDescent="0.25">
      <c r="A312" s="70" t="s">
        <v>2440</v>
      </c>
      <c r="B312" s="179" t="s">
        <v>2989</v>
      </c>
      <c r="C312" s="158" cm="1">
        <f t="array" ref="C312">IFERROR(SUMIFS('F1. Input'!C:C,'F1. Input'!$A:$A,Table1[Kapitalcenter],'F1. Input'!$B:$B,$A312),0)</f>
        <v>443.10582025000002</v>
      </c>
      <c r="D312" s="204" cm="1">
        <f t="array" ref="D312">IFERROR(SUMIFS('F1. Input'!D:D,'F1. Input'!$A:$A,Table1[Kapitalcenter],'F1. Input'!$B:$B,$A312),0)</f>
        <v>53</v>
      </c>
      <c r="E312" s="62"/>
      <c r="F312" s="92">
        <f t="shared" si="7"/>
        <v>4.3686211016396763E-3</v>
      </c>
      <c r="G312" s="92">
        <f t="shared" si="8"/>
        <v>1.3420099764515231E-3</v>
      </c>
    </row>
    <row r="313" spans="1:7" x14ac:dyDescent="0.25">
      <c r="A313" s="70" t="s">
        <v>2441</v>
      </c>
      <c r="B313" s="179" t="s">
        <v>3136</v>
      </c>
      <c r="C313" s="158" cm="1">
        <f t="array" ref="C313">IFERROR(SUMIFS('F1. Input'!C:C,'F1. Input'!$A:$A,Table1[Kapitalcenter],'F1. Input'!$B:$B,$A313),0)</f>
        <v>178.15440957999999</v>
      </c>
      <c r="D313" s="204" cm="1">
        <f t="array" ref="D313">IFERROR(SUMIFS('F1. Input'!D:D,'F1. Input'!$A:$A,Table1[Kapitalcenter],'F1. Input'!$B:$B,$A313),0)</f>
        <v>12</v>
      </c>
      <c r="E313" s="62"/>
      <c r="F313" s="92">
        <f t="shared" si="7"/>
        <v>1.7564407359899616E-3</v>
      </c>
      <c r="G313" s="92">
        <f t="shared" si="8"/>
        <v>3.0385131542298634E-4</v>
      </c>
    </row>
    <row r="314" spans="1:7" x14ac:dyDescent="0.25">
      <c r="A314" s="70" t="s">
        <v>2442</v>
      </c>
      <c r="B314" s="179" t="s">
        <v>3137</v>
      </c>
      <c r="C314" s="158" cm="1">
        <f t="array" ref="C314">IFERROR(SUMIFS('F1. Input'!C:C,'F1. Input'!$A:$A,Table1[Kapitalcenter],'F1. Input'!$B:$B,$A314),0)</f>
        <v>4.6595752400000006</v>
      </c>
      <c r="D314" s="204" cm="1">
        <f t="array" ref="D314">IFERROR(SUMIFS('F1. Input'!D:D,'F1. Input'!$A:$A,Table1[Kapitalcenter],'F1. Input'!$B:$B,$A314),0)</f>
        <v>2</v>
      </c>
      <c r="E314" s="62"/>
      <c r="F314" s="92">
        <f>IF($C$326=0,"",IF(C314="[for completion]","",IF(C314="","",C314/$C$326)))</f>
        <v>4.5939181540556081E-5</v>
      </c>
      <c r="G314" s="92">
        <f t="shared" si="8"/>
        <v>5.0641885903831059E-5</v>
      </c>
    </row>
    <row r="315" spans="1:7" x14ac:dyDescent="0.25">
      <c r="A315" s="70" t="s">
        <v>2443</v>
      </c>
      <c r="B315" s="179" t="s">
        <v>3138</v>
      </c>
      <c r="C315" s="158" cm="1">
        <f t="array" ref="C315">IFERROR(SUMIFS('F1. Input'!C:C,'F1. Input'!$A:$A,Table1[Kapitalcenter],'F1. Input'!$B:$B,$A315),0)</f>
        <v>8886.4985242800085</v>
      </c>
      <c r="D315" s="204" cm="1">
        <f t="array" ref="D315">IFERROR(SUMIFS('F1. Input'!D:D,'F1. Input'!$A:$A,Table1[Kapitalcenter],'F1. Input'!$B:$B,$A315),0)</f>
        <v>3212</v>
      </c>
      <c r="E315" s="62"/>
      <c r="F315" s="92">
        <f t="shared" si="7"/>
        <v>8.7612807592904754E-2</v>
      </c>
      <c r="G315" s="92">
        <f t="shared" si="8"/>
        <v>8.1330868761552683E-2</v>
      </c>
    </row>
    <row r="316" spans="1:7" x14ac:dyDescent="0.25">
      <c r="A316" s="70" t="s">
        <v>2444</v>
      </c>
      <c r="B316" s="179" t="s">
        <v>3139</v>
      </c>
      <c r="C316" s="158" cm="1">
        <f t="array" ref="C316">IFERROR(SUMIFS('F1. Input'!C:C,'F1. Input'!$A:$A,Table1[Kapitalcenter],'F1. Input'!$B:$B,$A316),0)</f>
        <v>6708.4336885600042</v>
      </c>
      <c r="D316" s="204" cm="1">
        <f t="array" ref="D316">IFERROR(SUMIFS('F1. Input'!D:D,'F1. Input'!$A:$A,Table1[Kapitalcenter],'F1. Input'!$B:$B,$A316),0)</f>
        <v>4474</v>
      </c>
      <c r="E316" s="62"/>
      <c r="F316" s="92">
        <f t="shared" si="7"/>
        <v>6.6139065729849719E-2</v>
      </c>
      <c r="G316" s="92">
        <f t="shared" si="8"/>
        <v>0.11328589876687008</v>
      </c>
    </row>
    <row r="317" spans="1:7" x14ac:dyDescent="0.25">
      <c r="A317" s="70" t="s">
        <v>2445</v>
      </c>
      <c r="B317" s="179" t="s">
        <v>3140</v>
      </c>
      <c r="C317" s="158" cm="1">
        <f t="array" ref="C317">IFERROR(SUMIFS('F1. Input'!C:C,'F1. Input'!$A:$A,Table1[Kapitalcenter],'F1. Input'!$B:$B,$A317),0)</f>
        <v>4236.6627651800036</v>
      </c>
      <c r="D317" s="204" cm="1">
        <f t="array" ref="D317">IFERROR(SUMIFS('F1. Input'!D:D,'F1. Input'!$A:$A,Table1[Kapitalcenter],'F1. Input'!$B:$B,$A317),0)</f>
        <v>302</v>
      </c>
      <c r="E317" s="62"/>
      <c r="F317" s="92">
        <f t="shared" si="7"/>
        <v>4.17696484917622E-2</v>
      </c>
      <c r="G317" s="92">
        <f>IF($D$326=0,"",IF(D317="[for completion]","",IF(D317="","",D317/$D$326)))</f>
        <v>7.6469247714784899E-3</v>
      </c>
    </row>
    <row r="318" spans="1:7" x14ac:dyDescent="0.25">
      <c r="A318" s="70" t="s">
        <v>2446</v>
      </c>
      <c r="B318" s="179" t="s">
        <v>3141</v>
      </c>
      <c r="C318" s="158" cm="1">
        <f t="array" ref="C318">IFERROR(SUMIFS('F1. Input'!C:C,'F1. Input'!$A:$A,Table1[Kapitalcenter],'F1. Input'!$B:$B,$A318),0)</f>
        <v>3649.0022080500007</v>
      </c>
      <c r="D318" s="204" cm="1">
        <f t="array" ref="D318">IFERROR(SUMIFS('F1. Input'!D:D,'F1. Input'!$A:$A,Table1[Kapitalcenter],'F1. Input'!$B:$B,$A318),0)</f>
        <v>246</v>
      </c>
      <c r="E318" s="62"/>
      <c r="F318" s="92">
        <f t="shared" si="7"/>
        <v>3.5975848922550922E-2</v>
      </c>
      <c r="G318" s="92">
        <f t="shared" si="8"/>
        <v>6.2289519661712202E-3</v>
      </c>
    </row>
    <row r="319" spans="1:7" x14ac:dyDescent="0.25">
      <c r="A319" s="70" t="s">
        <v>2447</v>
      </c>
      <c r="B319" s="179" t="s">
        <v>3142</v>
      </c>
      <c r="C319" s="158" cm="1">
        <f t="array" ref="C319">IFERROR(SUMIFS('F1. Input'!C:C,'F1. Input'!$A:$A,Table1[Kapitalcenter],'F1. Input'!$B:$B,$A319),0)</f>
        <v>1026.5142438600003</v>
      </c>
      <c r="D319" s="204" cm="1">
        <f t="array" ref="D319">IFERROR(SUMIFS('F1. Input'!D:D,'F1. Input'!$A:$A,Table1[Kapitalcenter],'F1. Input'!$B:$B,$A319),0)</f>
        <v>88</v>
      </c>
      <c r="E319" s="62"/>
      <c r="F319" s="92">
        <f t="shared" si="7"/>
        <v>1.0120498494762197E-2</v>
      </c>
      <c r="G319" s="92">
        <f t="shared" si="8"/>
        <v>2.2282429797685667E-3</v>
      </c>
    </row>
    <row r="320" spans="1:7" x14ac:dyDescent="0.25">
      <c r="A320" s="70" t="s">
        <v>2448</v>
      </c>
      <c r="B320" s="179" t="s">
        <v>3143</v>
      </c>
      <c r="C320" s="158" cm="1">
        <f t="array" ref="C320">IFERROR(SUMIFS('F1. Input'!C:C,'F1. Input'!$A:$A,Table1[Kapitalcenter],'F1. Input'!$B:$B,$A320),0)</f>
        <v>757.00121181999998</v>
      </c>
      <c r="D320" s="204" cm="1">
        <f t="array" ref="D320">IFERROR(SUMIFS('F1. Input'!D:D,'F1. Input'!$A:$A,Table1[Kapitalcenter],'F1. Input'!$B:$B,$A320),0)</f>
        <v>33</v>
      </c>
      <c r="E320" s="62"/>
      <c r="F320" s="92">
        <f t="shared" si="7"/>
        <v>7.4633446837999605E-3</v>
      </c>
      <c r="G320" s="92">
        <f t="shared" si="8"/>
        <v>8.3559111741321251E-4</v>
      </c>
    </row>
    <row r="321" spans="1:7" x14ac:dyDescent="0.25">
      <c r="A321" s="70" t="s">
        <v>2449</v>
      </c>
      <c r="B321" s="179" t="s">
        <v>3144</v>
      </c>
      <c r="C321" s="158" cm="1">
        <f t="array" ref="C321">IFERROR(SUMIFS('F1. Input'!C:C,'F1. Input'!$A:$A,Table1[Kapitalcenter],'F1. Input'!$B:$B,$A321),0)</f>
        <v>136.28857350999999</v>
      </c>
      <c r="D321" s="204" cm="1">
        <f t="array" ref="D321">IFERROR(SUMIFS('F1. Input'!D:D,'F1. Input'!$A:$A,Table1[Kapitalcenter],'F1. Input'!$B:$B,$A321),0)</f>
        <v>13</v>
      </c>
      <c r="E321" s="62"/>
      <c r="F321" s="92">
        <f t="shared" si="7"/>
        <v>1.343681601411229E-3</v>
      </c>
      <c r="G321" s="92">
        <f t="shared" si="8"/>
        <v>3.291722583749019E-4</v>
      </c>
    </row>
    <row r="322" spans="1:7" x14ac:dyDescent="0.25">
      <c r="A322" s="70" t="s">
        <v>2450</v>
      </c>
      <c r="B322" s="179"/>
      <c r="C322" s="158"/>
      <c r="D322" s="204"/>
      <c r="E322" s="62"/>
      <c r="F322" s="92" t="str">
        <f t="shared" si="7"/>
        <v/>
      </c>
      <c r="G322" s="92" t="str">
        <f t="shared" si="8"/>
        <v/>
      </c>
    </row>
    <row r="323" spans="1:7" x14ac:dyDescent="0.25">
      <c r="A323" s="70" t="s">
        <v>2451</v>
      </c>
      <c r="B323" s="179"/>
      <c r="C323" s="158"/>
      <c r="D323" s="204"/>
      <c r="E323" s="62"/>
      <c r="F323" s="92" t="str">
        <f t="shared" si="7"/>
        <v/>
      </c>
      <c r="G323" s="92" t="str">
        <f t="shared" si="8"/>
        <v/>
      </c>
    </row>
    <row r="324" spans="1:7" x14ac:dyDescent="0.25">
      <c r="A324" s="70" t="s">
        <v>2452</v>
      </c>
      <c r="B324" s="179"/>
      <c r="C324" s="158"/>
      <c r="D324" s="204"/>
      <c r="E324" s="62"/>
      <c r="F324" s="92" t="str">
        <f t="shared" si="7"/>
        <v/>
      </c>
      <c r="G324" s="92" t="str">
        <f t="shared" si="8"/>
        <v/>
      </c>
    </row>
    <row r="325" spans="1:7" x14ac:dyDescent="0.25">
      <c r="A325" s="70" t="s">
        <v>2453</v>
      </c>
      <c r="B325" s="83" t="s">
        <v>1141</v>
      </c>
      <c r="C325" s="158" cm="1">
        <f t="array" ref="C325">IFERROR(SUMIFS('F1. Input'!C:C,'F1. Input'!$A:$A,Table1[Kapitalcenter],'F1. Input'!$B:$B,$A325),0)</f>
        <v>2352.70507236</v>
      </c>
      <c r="D325" s="204" cm="1">
        <f t="array" ref="D325">IFERROR(SUMIFS('F1. Input'!D:D,'F1. Input'!$A:$A,Table1[Kapitalcenter],'F1. Input'!$B:$B,$A325),0)</f>
        <v>129</v>
      </c>
      <c r="E325" s="62"/>
      <c r="F325" s="92">
        <f t="shared" si="7"/>
        <v>2.3195536044296854E-2</v>
      </c>
      <c r="G325" s="92">
        <f t="shared" si="8"/>
        <v>3.2664016407971033E-3</v>
      </c>
    </row>
    <row r="326" spans="1:7" x14ac:dyDescent="0.25">
      <c r="A326" s="70" t="s">
        <v>2454</v>
      </c>
      <c r="B326" s="83" t="s">
        <v>315</v>
      </c>
      <c r="C326" s="110">
        <f>SUM(C308:C325)</f>
        <v>101429.2175816504</v>
      </c>
      <c r="D326" s="139">
        <f>SUM(D308:D325)</f>
        <v>39493</v>
      </c>
      <c r="E326" s="62"/>
      <c r="F326" s="155">
        <f>SUM(F308:F325)</f>
        <v>1</v>
      </c>
      <c r="G326" s="155">
        <f>SUM(G308:G325)</f>
        <v>1</v>
      </c>
    </row>
    <row r="327" spans="1:7" x14ac:dyDescent="0.25">
      <c r="A327" s="70" t="s">
        <v>2455</v>
      </c>
      <c r="B327" s="74"/>
      <c r="C327" s="57"/>
      <c r="D327" s="57"/>
      <c r="E327" s="62"/>
      <c r="F327" s="62"/>
      <c r="G327" s="62"/>
    </row>
    <row r="328" spans="1:7" x14ac:dyDescent="0.25">
      <c r="A328" s="70" t="s">
        <v>2456</v>
      </c>
      <c r="B328" s="74"/>
      <c r="C328" s="57"/>
      <c r="D328" s="57"/>
      <c r="E328" s="62"/>
      <c r="F328" s="62"/>
      <c r="G328" s="62"/>
    </row>
    <row r="329" spans="1:7" x14ac:dyDescent="0.25">
      <c r="A329" s="70" t="s">
        <v>2457</v>
      </c>
      <c r="B329" s="74"/>
      <c r="C329" s="57"/>
      <c r="D329" s="57"/>
      <c r="E329" s="62"/>
      <c r="F329" s="62"/>
      <c r="G329" s="62"/>
    </row>
    <row r="330" spans="1:7" x14ac:dyDescent="0.25">
      <c r="A330" s="79"/>
      <c r="B330" s="79" t="s">
        <v>2458</v>
      </c>
      <c r="C330" s="79" t="s">
        <v>275</v>
      </c>
      <c r="D330" s="79" t="s">
        <v>1121</v>
      </c>
      <c r="E330" s="79"/>
      <c r="F330" s="79" t="s">
        <v>799</v>
      </c>
      <c r="G330" s="79" t="s">
        <v>1122</v>
      </c>
    </row>
    <row r="331" spans="1:7" x14ac:dyDescent="0.25">
      <c r="A331" s="70" t="s">
        <v>2459</v>
      </c>
      <c r="B331" s="179" t="s">
        <v>3145</v>
      </c>
      <c r="C331" s="158" cm="1">
        <f t="array" ref="C331">IFERROR(SUMIFS('F1. Input'!C:C,'F1. Input'!$A:$A,Table1[Kapitalcenter],'F1. Input'!$B:$B,$A331),0)</f>
        <v>41151.482725680187</v>
      </c>
      <c r="D331" s="204" cm="1">
        <f t="array" ref="D331">IFERROR(SUMIFS('F1. Input'!D:D,'F1. Input'!$A:$A,Table1[Kapitalcenter],'F1. Input'!$B:$B,$A331),0)</f>
        <v>16911</v>
      </c>
      <c r="E331" s="62"/>
      <c r="F331" s="92">
        <f>IF($C$349=0,"",IF(C331="[for completion]","",IF(C331="","",C331/$C$349)))</f>
        <v>0.405716259149424</v>
      </c>
      <c r="G331" s="92">
        <f>IF($D$349=0,"",IF(D331="[for completion]","",IF(D331="","",D331/$D$349)))</f>
        <v>0.42820246625984354</v>
      </c>
    </row>
    <row r="332" spans="1:7" x14ac:dyDescent="0.25">
      <c r="A332" s="70" t="s">
        <v>2460</v>
      </c>
      <c r="B332" s="179" t="s">
        <v>3146</v>
      </c>
      <c r="C332" s="158" cm="1">
        <f t="array" ref="C332">IFERROR(SUMIFS('F1. Input'!C:C,'F1. Input'!$A:$A,Table1[Kapitalcenter],'F1. Input'!$B:$B,$A332),0)</f>
        <v>25410.034890400191</v>
      </c>
      <c r="D332" s="204" cm="1">
        <f t="array" ref="D332">IFERROR(SUMIFS('F1. Input'!D:D,'F1. Input'!$A:$A,Table1[Kapitalcenter],'F1. Input'!$B:$B,$A332),0)</f>
        <v>13180</v>
      </c>
      <c r="E332" s="62"/>
      <c r="F332" s="92">
        <f t="shared" ref="F332:F348" si="9">IF($C$349=0,"",IF(C332="[for completion]","",IF(C332="","",C332/$C$349)))</f>
        <v>0.25051987480772137</v>
      </c>
      <c r="G332" s="92">
        <f t="shared" ref="G332:G348" si="10">IF($D$349=0,"",IF(D332="[for completion]","",IF(D332="","",D332/$D$349)))</f>
        <v>0.33373002810624669</v>
      </c>
    </row>
    <row r="333" spans="1:7" x14ac:dyDescent="0.25">
      <c r="A333" s="70" t="s">
        <v>2461</v>
      </c>
      <c r="B333" s="179" t="s">
        <v>3147</v>
      </c>
      <c r="C333" s="158" cm="1">
        <f t="array" ref="C333">IFERROR(SUMIFS('F1. Input'!C:C,'F1. Input'!$A:$A,Table1[Kapitalcenter],'F1. Input'!$B:$B,$A333),0)</f>
        <v>4658.6776749799983</v>
      </c>
      <c r="D333" s="204" cm="1">
        <f t="array" ref="D333">IFERROR(SUMIFS('F1. Input'!D:D,'F1. Input'!$A:$A,Table1[Kapitalcenter],'F1. Input'!$B:$B,$A333),0)</f>
        <v>578</v>
      </c>
      <c r="E333" s="62"/>
      <c r="F333" s="92">
        <f t="shared" si="9"/>
        <v>4.5930332364338397E-2</v>
      </c>
      <c r="G333" s="92">
        <f t="shared" si="10"/>
        <v>1.4635505026207175E-2</v>
      </c>
    </row>
    <row r="334" spans="1:7" x14ac:dyDescent="0.25">
      <c r="A334" s="70" t="s">
        <v>2462</v>
      </c>
      <c r="B334" s="179" t="s">
        <v>3148</v>
      </c>
      <c r="C334" s="158" cm="1">
        <f t="array" ref="C334">IFERROR(SUMIFS('F1. Input'!C:C,'F1. Input'!$A:$A,Table1[Kapitalcenter],'F1. Input'!$B:$B,$A334),0)</f>
        <v>1829.9961978999991</v>
      </c>
      <c r="D334" s="204" cm="1">
        <f t="array" ref="D334">IFERROR(SUMIFS('F1. Input'!D:D,'F1. Input'!$A:$A,Table1[Kapitalcenter],'F1. Input'!$B:$B,$A334),0)</f>
        <v>260</v>
      </c>
      <c r="E334" s="62"/>
      <c r="F334" s="92">
        <f t="shared" si="9"/>
        <v>1.8042101098008117E-2</v>
      </c>
      <c r="G334" s="92">
        <f t="shared" si="10"/>
        <v>6.5834451674980374E-3</v>
      </c>
    </row>
    <row r="335" spans="1:7" x14ac:dyDescent="0.25">
      <c r="A335" s="70" t="s">
        <v>2463</v>
      </c>
      <c r="B335" s="179" t="s">
        <v>3149</v>
      </c>
      <c r="C335" s="158" cm="1">
        <f t="array" ref="C335">IFERROR(SUMIFS('F1. Input'!C:C,'F1. Input'!$A:$A,Table1[Kapitalcenter],'F1. Input'!$B:$B,$A335),0)</f>
        <v>443.10582025000002</v>
      </c>
      <c r="D335" s="204" cm="1">
        <f t="array" ref="D335">IFERROR(SUMIFS('F1. Input'!D:D,'F1. Input'!$A:$A,Table1[Kapitalcenter],'F1. Input'!$B:$B,$A335),0)</f>
        <v>53</v>
      </c>
      <c r="E335" s="62"/>
      <c r="F335" s="92">
        <f t="shared" si="9"/>
        <v>4.3686211016396763E-3</v>
      </c>
      <c r="G335" s="92">
        <f t="shared" si="10"/>
        <v>1.3420099764515231E-3</v>
      </c>
    </row>
    <row r="336" spans="1:7" x14ac:dyDescent="0.25">
      <c r="A336" s="70" t="s">
        <v>2464</v>
      </c>
      <c r="B336" s="179" t="s">
        <v>3150</v>
      </c>
      <c r="C336" s="158" cm="1">
        <f t="array" ref="C336">IFERROR(SUMIFS('F1. Input'!C:C,'F1. Input'!$A:$A,Table1[Kapitalcenter],'F1. Input'!$B:$B,$A336),0)</f>
        <v>178.15440957999999</v>
      </c>
      <c r="D336" s="204" cm="1">
        <f t="array" ref="D336">IFERROR(SUMIFS('F1. Input'!D:D,'F1. Input'!$A:$A,Table1[Kapitalcenter],'F1. Input'!$B:$B,$A336),0)</f>
        <v>12</v>
      </c>
      <c r="E336" s="62"/>
      <c r="F336" s="92">
        <f t="shared" si="9"/>
        <v>1.7564407359899616E-3</v>
      </c>
      <c r="G336" s="92">
        <f t="shared" si="10"/>
        <v>3.0385131542298634E-4</v>
      </c>
    </row>
    <row r="337" spans="1:7" x14ac:dyDescent="0.25">
      <c r="A337" s="70" t="s">
        <v>2465</v>
      </c>
      <c r="B337" s="179" t="s">
        <v>3151</v>
      </c>
      <c r="C337" s="158" cm="1">
        <f t="array" ref="C337">IFERROR(SUMIFS('F1. Input'!C:C,'F1. Input'!$A:$A,Table1[Kapitalcenter],'F1. Input'!$B:$B,$A337),0)</f>
        <v>4.6595752400000006</v>
      </c>
      <c r="D337" s="204" cm="1">
        <f t="array" ref="D337">IFERROR(SUMIFS('F1. Input'!D:D,'F1. Input'!$A:$A,Table1[Kapitalcenter],'F1. Input'!$B:$B,$A337),0)</f>
        <v>2</v>
      </c>
      <c r="E337" s="62"/>
      <c r="F337" s="92">
        <f t="shared" si="9"/>
        <v>4.5939181540556081E-5</v>
      </c>
      <c r="G337" s="92">
        <f t="shared" si="10"/>
        <v>5.0641885903831059E-5</v>
      </c>
    </row>
    <row r="338" spans="1:7" x14ac:dyDescent="0.25">
      <c r="A338" s="70" t="s">
        <v>2466</v>
      </c>
      <c r="B338" s="179" t="s">
        <v>3152</v>
      </c>
      <c r="C338" s="158" cm="1">
        <f t="array" ref="C338">IFERROR(SUMIFS('F1. Input'!C:C,'F1. Input'!$A:$A,Table1[Kapitalcenter],'F1. Input'!$B:$B,$A338),0)</f>
        <v>8886.4985242800085</v>
      </c>
      <c r="D338" s="204" cm="1">
        <f t="array" ref="D338">IFERROR(SUMIFS('F1. Input'!D:D,'F1. Input'!$A:$A,Table1[Kapitalcenter],'F1. Input'!$B:$B,$A338),0)</f>
        <v>3212</v>
      </c>
      <c r="E338" s="62"/>
      <c r="F338" s="92">
        <f t="shared" si="9"/>
        <v>8.7612807592904754E-2</v>
      </c>
      <c r="G338" s="92">
        <f t="shared" si="10"/>
        <v>8.1330868761552683E-2</v>
      </c>
    </row>
    <row r="339" spans="1:7" x14ac:dyDescent="0.25">
      <c r="A339" s="70" t="s">
        <v>2467</v>
      </c>
      <c r="B339" s="179" t="s">
        <v>3153</v>
      </c>
      <c r="C339" s="158" cm="1">
        <f t="array" ref="C339">IFERROR(SUMIFS('F1. Input'!C:C,'F1. Input'!$A:$A,Table1[Kapitalcenter],'F1. Input'!$B:$B,$A339),0)</f>
        <v>6708.4336885600042</v>
      </c>
      <c r="D339" s="204" cm="1">
        <f t="array" ref="D339">IFERROR(SUMIFS('F1. Input'!D:D,'F1. Input'!$A:$A,Table1[Kapitalcenter],'F1. Input'!$B:$B,$A339),0)</f>
        <v>4474</v>
      </c>
      <c r="E339" s="62"/>
      <c r="F339" s="92">
        <f t="shared" si="9"/>
        <v>6.6139065729849719E-2</v>
      </c>
      <c r="G339" s="92">
        <f t="shared" si="10"/>
        <v>0.11328589876687008</v>
      </c>
    </row>
    <row r="340" spans="1:7" x14ac:dyDescent="0.25">
      <c r="A340" s="70" t="s">
        <v>2468</v>
      </c>
      <c r="B340" s="179" t="s">
        <v>3154</v>
      </c>
      <c r="C340" s="158" cm="1">
        <f t="array" ref="C340">IFERROR(SUMIFS('F1. Input'!C:C,'F1. Input'!$A:$A,Table1[Kapitalcenter],'F1. Input'!$B:$B,$A340),0)</f>
        <v>4236.6627651800036</v>
      </c>
      <c r="D340" s="204" cm="1">
        <f t="array" ref="D340">IFERROR(SUMIFS('F1. Input'!D:D,'F1. Input'!$A:$A,Table1[Kapitalcenter],'F1. Input'!$B:$B,$A340),0)</f>
        <v>302</v>
      </c>
      <c r="E340" s="62"/>
      <c r="F340" s="92">
        <f t="shared" si="9"/>
        <v>4.17696484917622E-2</v>
      </c>
      <c r="G340" s="92">
        <f t="shared" si="10"/>
        <v>7.6469247714784899E-3</v>
      </c>
    </row>
    <row r="341" spans="1:7" x14ac:dyDescent="0.25">
      <c r="A341" s="70" t="s">
        <v>2469</v>
      </c>
      <c r="B341" s="179" t="s">
        <v>3155</v>
      </c>
      <c r="C341" s="158" cm="1">
        <f t="array" ref="C341">IFERROR(SUMIFS('F1. Input'!C:C,'F1. Input'!$A:$A,Table1[Kapitalcenter],'F1. Input'!$B:$B,$A341),0)</f>
        <v>3649.0022080500007</v>
      </c>
      <c r="D341" s="204" cm="1">
        <f t="array" ref="D341">IFERROR(SUMIFS('F1. Input'!D:D,'F1. Input'!$A:$A,Table1[Kapitalcenter],'F1. Input'!$B:$B,$A341),0)</f>
        <v>246</v>
      </c>
      <c r="E341" s="62"/>
      <c r="F341" s="92">
        <f t="shared" si="9"/>
        <v>3.5975848922550922E-2</v>
      </c>
      <c r="G341" s="92">
        <f t="shared" si="10"/>
        <v>6.2289519661712202E-3</v>
      </c>
    </row>
    <row r="342" spans="1:7" x14ac:dyDescent="0.25">
      <c r="A342" s="70" t="s">
        <v>2470</v>
      </c>
      <c r="B342" s="179" t="s">
        <v>3156</v>
      </c>
      <c r="C342" s="158" cm="1">
        <f t="array" ref="C342">IFERROR(SUMIFS('F1. Input'!C:C,'F1. Input'!$A:$A,Table1[Kapitalcenter],'F1. Input'!$B:$B,$A342),0)</f>
        <v>1026.5142438600003</v>
      </c>
      <c r="D342" s="204" cm="1">
        <f t="array" ref="D342">IFERROR(SUMIFS('F1. Input'!D:D,'F1. Input'!$A:$A,Table1[Kapitalcenter],'F1. Input'!$B:$B,$A342),0)</f>
        <v>88</v>
      </c>
      <c r="E342" s="62"/>
      <c r="F342" s="92">
        <f t="shared" si="9"/>
        <v>1.0120498494762197E-2</v>
      </c>
      <c r="G342" s="92">
        <f>IF($D$349=0,"",IF(D342="[for completion]","",IF(D342="","",D342/$D$349)))</f>
        <v>2.2282429797685667E-3</v>
      </c>
    </row>
    <row r="343" spans="1:7" x14ac:dyDescent="0.25">
      <c r="A343" s="70" t="s">
        <v>2471</v>
      </c>
      <c r="B343" s="179" t="s">
        <v>3157</v>
      </c>
      <c r="C343" s="158" cm="1">
        <f t="array" ref="C343">IFERROR(SUMIFS('F1. Input'!C:C,'F1. Input'!$A:$A,Table1[Kapitalcenter],'F1. Input'!$B:$B,$A343),0)</f>
        <v>757.00121181999998</v>
      </c>
      <c r="D343" s="204" cm="1">
        <f t="array" ref="D343">IFERROR(SUMIFS('F1. Input'!D:D,'F1. Input'!$A:$A,Table1[Kapitalcenter],'F1. Input'!$B:$B,$A343),0)</f>
        <v>33</v>
      </c>
      <c r="E343" s="62"/>
      <c r="F343" s="92">
        <f t="shared" si="9"/>
        <v>7.4633446837999605E-3</v>
      </c>
      <c r="G343" s="92">
        <f t="shared" si="10"/>
        <v>8.3559111741321251E-4</v>
      </c>
    </row>
    <row r="344" spans="1:7" x14ac:dyDescent="0.25">
      <c r="A344" s="70" t="s">
        <v>2472</v>
      </c>
      <c r="B344" s="179" t="s">
        <v>3158</v>
      </c>
      <c r="C344" s="158" cm="1">
        <f t="array" ref="C344">IFERROR(SUMIFS('F1. Input'!C:C,'F1. Input'!$A:$A,Table1[Kapitalcenter],'F1. Input'!$B:$B,$A344),0)</f>
        <v>136.28857350999999</v>
      </c>
      <c r="D344" s="204" cm="1">
        <f t="array" ref="D344">IFERROR(SUMIFS('F1. Input'!D:D,'F1. Input'!$A:$A,Table1[Kapitalcenter],'F1. Input'!$B:$B,$A344),0)</f>
        <v>13</v>
      </c>
      <c r="E344" s="62"/>
      <c r="F344" s="92">
        <f t="shared" si="9"/>
        <v>1.343681601411229E-3</v>
      </c>
      <c r="G344" s="92">
        <f t="shared" si="10"/>
        <v>3.291722583749019E-4</v>
      </c>
    </row>
    <row r="345" spans="1:7" x14ac:dyDescent="0.25">
      <c r="A345" s="70" t="s">
        <v>2473</v>
      </c>
      <c r="B345" s="179"/>
      <c r="C345" s="158"/>
      <c r="D345" s="204"/>
      <c r="E345" s="62"/>
      <c r="F345" s="92" t="str">
        <f t="shared" si="9"/>
        <v/>
      </c>
      <c r="G345" s="92" t="str">
        <f t="shared" si="10"/>
        <v/>
      </c>
    </row>
    <row r="346" spans="1:7" x14ac:dyDescent="0.25">
      <c r="A346" s="70" t="s">
        <v>2474</v>
      </c>
      <c r="B346" s="179"/>
      <c r="C346" s="158"/>
      <c r="D346" s="204"/>
      <c r="E346" s="62"/>
      <c r="F346" s="92" t="str">
        <f>IF($C$349=0,"",IF(C346="[for completion]","",IF(C346="","",C346/$C$349)))</f>
        <v/>
      </c>
      <c r="G346" s="92" t="str">
        <f t="shared" si="10"/>
        <v/>
      </c>
    </row>
    <row r="347" spans="1:7" x14ac:dyDescent="0.25">
      <c r="A347" s="70" t="s">
        <v>2475</v>
      </c>
      <c r="B347" s="179"/>
      <c r="C347" s="158"/>
      <c r="D347" s="204"/>
      <c r="E347" s="62"/>
      <c r="F347" s="92" t="str">
        <f t="shared" si="9"/>
        <v/>
      </c>
      <c r="G347" s="92" t="str">
        <f t="shared" si="10"/>
        <v/>
      </c>
    </row>
    <row r="348" spans="1:7" x14ac:dyDescent="0.25">
      <c r="A348" s="70" t="s">
        <v>2476</v>
      </c>
      <c r="B348" s="83" t="s">
        <v>1141</v>
      </c>
      <c r="C348" s="158" cm="1">
        <f t="array" ref="C348">IFERROR(SUMIFS('F1. Input'!C:C,'F1. Input'!$A:$A,Table1[Kapitalcenter],'F1. Input'!$B:$B,$A348),0)</f>
        <v>2352.70507236</v>
      </c>
      <c r="D348" s="204" cm="1">
        <f t="array" ref="D348">IFERROR(SUMIFS('F1. Input'!D:D,'F1. Input'!$A:$A,Table1[Kapitalcenter],'F1. Input'!$B:$B,$A348),0)</f>
        <v>129</v>
      </c>
      <c r="E348" s="62"/>
      <c r="F348" s="92">
        <f t="shared" si="9"/>
        <v>2.3195536044296854E-2</v>
      </c>
      <c r="G348" s="92">
        <f t="shared" si="10"/>
        <v>3.2664016407971033E-3</v>
      </c>
    </row>
    <row r="349" spans="1:7" x14ac:dyDescent="0.25">
      <c r="A349" s="70" t="s">
        <v>2477</v>
      </c>
      <c r="B349" s="83" t="s">
        <v>315</v>
      </c>
      <c r="C349" s="110">
        <f>SUM(C331:C348)</f>
        <v>101429.2175816504</v>
      </c>
      <c r="D349" s="139">
        <f>SUM(D331:D348)</f>
        <v>39493</v>
      </c>
      <c r="E349" s="62"/>
      <c r="F349" s="155">
        <f>SUM(F331:F348)</f>
        <v>1</v>
      </c>
      <c r="G349" s="155">
        <f>SUM(G331:G348)</f>
        <v>1</v>
      </c>
    </row>
    <row r="350" spans="1:7" x14ac:dyDescent="0.25">
      <c r="A350" s="70" t="s">
        <v>2478</v>
      </c>
      <c r="B350" s="74"/>
      <c r="C350" s="57"/>
      <c r="D350" s="57"/>
      <c r="E350" s="62"/>
      <c r="F350" s="62"/>
      <c r="G350" s="62"/>
    </row>
    <row r="351" spans="1:7" x14ac:dyDescent="0.25">
      <c r="A351" s="70" t="s">
        <v>2479</v>
      </c>
      <c r="B351" s="74"/>
      <c r="C351" s="57"/>
      <c r="D351" s="57"/>
      <c r="E351" s="62"/>
      <c r="F351" s="62"/>
      <c r="G351" s="62"/>
    </row>
    <row r="352" spans="1:7" x14ac:dyDescent="0.25">
      <c r="A352" s="79"/>
      <c r="B352" s="79" t="s">
        <v>2480</v>
      </c>
      <c r="C352" s="79" t="s">
        <v>275</v>
      </c>
      <c r="D352" s="79" t="s">
        <v>1121</v>
      </c>
      <c r="E352" s="79"/>
      <c r="F352" s="79" t="s">
        <v>799</v>
      </c>
      <c r="G352" s="79" t="s">
        <v>2481</v>
      </c>
    </row>
    <row r="353" spans="1:7" x14ac:dyDescent="0.25">
      <c r="A353" s="70" t="s">
        <v>2482</v>
      </c>
      <c r="B353" s="83" t="s">
        <v>1171</v>
      </c>
      <c r="C353" s="158">
        <v>17.510891240000003</v>
      </c>
      <c r="D353" s="204">
        <v>6</v>
      </c>
      <c r="E353" s="62"/>
      <c r="F353" s="92">
        <f>IF($C$366=0,"",IF(C353="[for completion]","",IF(C353="","",C353/$C$366)))</f>
        <v>3.0551439390928494E-2</v>
      </c>
      <c r="G353" s="92">
        <f>IF($D$366=0,"",IF(D353="[for completion]","",IF(D353="","",D353/$D$366)))</f>
        <v>4.6875E-2</v>
      </c>
    </row>
    <row r="354" spans="1:7" x14ac:dyDescent="0.25">
      <c r="A354" s="70" t="s">
        <v>2483</v>
      </c>
      <c r="B354" s="83" t="s">
        <v>1173</v>
      </c>
      <c r="C354" s="158">
        <v>8.064276790000001</v>
      </c>
      <c r="D354" s="204">
        <v>3</v>
      </c>
      <c r="E354" s="62"/>
      <c r="F354" s="92">
        <f t="shared" ref="F354:F365" si="11">IF($C$366=0,"",IF(C354="[for completion]","",IF(C354="","",C354/$C$366)))</f>
        <v>1.4069830039179455E-2</v>
      </c>
      <c r="G354" s="92">
        <f t="shared" ref="G354:G365" si="12">IF($D$366=0,"",IF(D354="[for completion]","",IF(D354="","",D354/$D$366)))</f>
        <v>2.34375E-2</v>
      </c>
    </row>
    <row r="355" spans="1:7" x14ac:dyDescent="0.25">
      <c r="A355" s="70" t="s">
        <v>2484</v>
      </c>
      <c r="B355" s="83" t="s">
        <v>1175</v>
      </c>
      <c r="C355" s="158">
        <v>15.33342728</v>
      </c>
      <c r="D355" s="204">
        <v>3</v>
      </c>
      <c r="E355" s="62"/>
      <c r="F355" s="92">
        <f t="shared" si="11"/>
        <v>2.6752394711357336E-2</v>
      </c>
      <c r="G355" s="92">
        <f t="shared" si="12"/>
        <v>2.34375E-2</v>
      </c>
    </row>
    <row r="356" spans="1:7" x14ac:dyDescent="0.25">
      <c r="A356" s="70" t="s">
        <v>2485</v>
      </c>
      <c r="B356" s="83" t="s">
        <v>1177</v>
      </c>
      <c r="C356" s="158">
        <v>8.2894824600000003</v>
      </c>
      <c r="D356" s="204">
        <v>4</v>
      </c>
      <c r="E356" s="62"/>
      <c r="F356" s="92">
        <f t="shared" si="11"/>
        <v>1.4462748782331813E-2</v>
      </c>
      <c r="G356" s="92">
        <f t="shared" si="12"/>
        <v>3.125E-2</v>
      </c>
    </row>
    <row r="357" spans="1:7" x14ac:dyDescent="0.25">
      <c r="A357" s="70" t="s">
        <v>2486</v>
      </c>
      <c r="B357" s="83" t="s">
        <v>1179</v>
      </c>
      <c r="C357" s="158">
        <v>4.8064154200000004</v>
      </c>
      <c r="D357" s="204">
        <v>2</v>
      </c>
      <c r="E357" s="62"/>
      <c r="F357" s="92">
        <f t="shared" si="11"/>
        <v>8.38580443331873E-3</v>
      </c>
      <c r="G357" s="92">
        <f t="shared" si="12"/>
        <v>1.5625E-2</v>
      </c>
    </row>
    <row r="358" spans="1:7" x14ac:dyDescent="0.25">
      <c r="A358" s="70" t="s">
        <v>2487</v>
      </c>
      <c r="B358" s="83" t="s">
        <v>1181</v>
      </c>
      <c r="C358" s="158">
        <v>6.657152850000001</v>
      </c>
      <c r="D358" s="204">
        <v>5</v>
      </c>
      <c r="E358" s="62"/>
      <c r="F358" s="92">
        <f t="shared" si="11"/>
        <v>1.1614805838570321E-2</v>
      </c>
      <c r="G358" s="92">
        <f t="shared" si="12"/>
        <v>3.90625E-2</v>
      </c>
    </row>
    <row r="359" spans="1:7" x14ac:dyDescent="0.25">
      <c r="A359" s="70" t="s">
        <v>2488</v>
      </c>
      <c r="B359" s="83" t="s">
        <v>1183</v>
      </c>
      <c r="C359" s="158">
        <v>5.5918676400000003</v>
      </c>
      <c r="D359" s="204">
        <v>4</v>
      </c>
      <c r="E359" s="62"/>
      <c r="F359" s="92">
        <f t="shared" si="11"/>
        <v>9.7561913293885746E-3</v>
      </c>
      <c r="G359" s="92">
        <f t="shared" si="12"/>
        <v>3.125E-2</v>
      </c>
    </row>
    <row r="360" spans="1:7" x14ac:dyDescent="0.25">
      <c r="A360" s="70" t="s">
        <v>2489</v>
      </c>
      <c r="B360" s="83" t="s">
        <v>1185</v>
      </c>
      <c r="C360" s="158">
        <v>83.480849460000002</v>
      </c>
      <c r="D360" s="204">
        <v>21</v>
      </c>
      <c r="E360" s="62"/>
      <c r="F360" s="92">
        <f t="shared" si="11"/>
        <v>0.1456499316696353</v>
      </c>
      <c r="G360" s="92">
        <f t="shared" si="12"/>
        <v>0.1640625</v>
      </c>
    </row>
    <row r="361" spans="1:7" x14ac:dyDescent="0.25">
      <c r="A361" s="70" t="s">
        <v>2490</v>
      </c>
      <c r="B361" s="83" t="s">
        <v>1187</v>
      </c>
      <c r="C361" s="158">
        <v>202.08121931999997</v>
      </c>
      <c r="D361" s="76">
        <v>41</v>
      </c>
      <c r="E361" s="62"/>
      <c r="F361" s="92">
        <f t="shared" si="11"/>
        <v>0.35257326651638243</v>
      </c>
      <c r="G361" s="92">
        <f t="shared" si="12"/>
        <v>0.3203125</v>
      </c>
    </row>
    <row r="362" spans="1:7" x14ac:dyDescent="0.25">
      <c r="A362" s="70" t="s">
        <v>2491</v>
      </c>
      <c r="B362" s="70" t="s">
        <v>1189</v>
      </c>
      <c r="C362" s="158">
        <v>51.22224198</v>
      </c>
      <c r="D362" s="76">
        <v>17</v>
      </c>
      <c r="F362" s="92">
        <f t="shared" si="11"/>
        <v>8.9367993888553376E-2</v>
      </c>
      <c r="G362" s="92">
        <f t="shared" si="12"/>
        <v>0.1328125</v>
      </c>
    </row>
    <row r="363" spans="1:7" x14ac:dyDescent="0.25">
      <c r="A363" s="70" t="s">
        <v>2492</v>
      </c>
      <c r="B363" s="70" t="s">
        <v>1191</v>
      </c>
      <c r="C363" s="158">
        <v>143.54508996000004</v>
      </c>
      <c r="D363" s="76">
        <v>14</v>
      </c>
      <c r="F363" s="92">
        <f t="shared" si="11"/>
        <v>0.25044465502478441</v>
      </c>
      <c r="G363" s="92">
        <f t="shared" si="12"/>
        <v>0.109375</v>
      </c>
    </row>
    <row r="364" spans="1:7" x14ac:dyDescent="0.25">
      <c r="A364" s="70" t="s">
        <v>2493</v>
      </c>
      <c r="B364" s="83" t="s">
        <v>1193</v>
      </c>
      <c r="C364" s="158">
        <v>26.578009900000001</v>
      </c>
      <c r="D364" s="76">
        <v>8</v>
      </c>
      <c r="E364" s="62"/>
      <c r="F364" s="92">
        <f t="shared" si="11"/>
        <v>4.6370938375569937E-2</v>
      </c>
      <c r="G364" s="92">
        <f t="shared" si="12"/>
        <v>6.25E-2</v>
      </c>
    </row>
    <row r="365" spans="1:7" x14ac:dyDescent="0.25">
      <c r="A365" s="70" t="s">
        <v>2494</v>
      </c>
      <c r="B365" s="70" t="s">
        <v>1141</v>
      </c>
      <c r="C365" s="158">
        <v>0</v>
      </c>
      <c r="D365" s="204">
        <v>0</v>
      </c>
      <c r="E365" s="62"/>
      <c r="F365" s="92">
        <f t="shared" si="11"/>
        <v>0</v>
      </c>
      <c r="G365" s="92">
        <f t="shared" si="12"/>
        <v>0</v>
      </c>
    </row>
    <row r="366" spans="1:7" x14ac:dyDescent="0.25">
      <c r="A366" s="70" t="s">
        <v>2495</v>
      </c>
      <c r="B366" s="83" t="s">
        <v>315</v>
      </c>
      <c r="C366" s="110">
        <f>SUM(C353:C365)</f>
        <v>573.16092429999992</v>
      </c>
      <c r="D366" s="139">
        <f>SUM(D353:D365)</f>
        <v>128</v>
      </c>
      <c r="E366" s="62"/>
      <c r="F366" s="135">
        <f>SUM(F353:F365)</f>
        <v>1</v>
      </c>
      <c r="G366" s="135">
        <f>SUM(G353:G365)</f>
        <v>1</v>
      </c>
    </row>
    <row r="367" spans="1:7" x14ac:dyDescent="0.25">
      <c r="A367" s="70" t="s">
        <v>2496</v>
      </c>
      <c r="B367" s="74"/>
      <c r="C367" s="158"/>
      <c r="D367" s="204"/>
      <c r="E367" s="62"/>
      <c r="F367" s="137" t="str">
        <f>IF($C$349=0,"",IF(C367="[for completion]","",IF(C367="","",C367/$C$349)))</f>
        <v/>
      </c>
      <c r="G367" s="137" t="str">
        <f>IF($D$349=0,"",IF(D367="[for completion]","",IF(D367="","",D367/$D$349)))</f>
        <v/>
      </c>
    </row>
    <row r="368" spans="1:7" x14ac:dyDescent="0.25">
      <c r="A368" s="70" t="s">
        <v>2497</v>
      </c>
      <c r="B368" s="74"/>
      <c r="C368" s="158"/>
      <c r="D368" s="204"/>
      <c r="E368" s="62"/>
      <c r="F368" s="137"/>
      <c r="G368" s="137"/>
    </row>
    <row r="369" spans="1:7" x14ac:dyDescent="0.25">
      <c r="A369" s="70" t="s">
        <v>2498</v>
      </c>
      <c r="B369" s="74"/>
      <c r="C369" s="158"/>
      <c r="D369" s="204"/>
      <c r="E369" s="62"/>
      <c r="F369" s="137"/>
      <c r="G369" s="137"/>
    </row>
    <row r="370" spans="1:7" x14ac:dyDescent="0.25">
      <c r="A370" s="70" t="s">
        <v>2499</v>
      </c>
      <c r="B370" s="74"/>
      <c r="C370" s="158"/>
      <c r="D370" s="204"/>
      <c r="E370" s="62"/>
      <c r="F370" s="137"/>
      <c r="G370" s="137"/>
    </row>
    <row r="371" spans="1:7" x14ac:dyDescent="0.25">
      <c r="A371" s="70" t="s">
        <v>2500</v>
      </c>
      <c r="B371" s="74"/>
      <c r="C371" s="158"/>
      <c r="D371" s="204"/>
      <c r="E371" s="62"/>
      <c r="F371" s="137"/>
      <c r="G371" s="137"/>
    </row>
    <row r="372" spans="1:7" x14ac:dyDescent="0.25">
      <c r="A372" s="70" t="s">
        <v>2501</v>
      </c>
      <c r="B372" s="74"/>
      <c r="C372" s="158"/>
      <c r="D372" s="204"/>
      <c r="E372" s="62"/>
      <c r="F372" s="137"/>
      <c r="G372" s="137"/>
    </row>
    <row r="373" spans="1:7" x14ac:dyDescent="0.25">
      <c r="A373" s="70" t="s">
        <v>2502</v>
      </c>
      <c r="B373" s="74"/>
      <c r="C373" s="158"/>
      <c r="D373" s="204"/>
      <c r="E373" s="62"/>
      <c r="F373" s="137"/>
      <c r="G373" s="137"/>
    </row>
    <row r="374" spans="1:7" x14ac:dyDescent="0.25">
      <c r="A374" s="70" t="s">
        <v>2503</v>
      </c>
      <c r="B374" s="74"/>
      <c r="C374" s="52"/>
      <c r="D374" s="138"/>
      <c r="E374" s="62"/>
      <c r="F374" s="206"/>
      <c r="G374" s="206"/>
    </row>
    <row r="375" spans="1:7" x14ac:dyDescent="0.25">
      <c r="A375" s="70" t="s">
        <v>2504</v>
      </c>
      <c r="B375" s="74"/>
      <c r="C375" s="57"/>
      <c r="D375" s="57"/>
      <c r="E375" s="62"/>
      <c r="F375" s="62"/>
      <c r="G375" s="62"/>
    </row>
    <row r="376" spans="1:7" x14ac:dyDescent="0.25">
      <c r="A376" s="70" t="s">
        <v>2505</v>
      </c>
      <c r="B376" s="74"/>
      <c r="C376" s="57"/>
      <c r="D376" s="57"/>
      <c r="E376" s="62"/>
      <c r="F376" s="62"/>
      <c r="G376" s="62"/>
    </row>
    <row r="377" spans="1:7" x14ac:dyDescent="0.25">
      <c r="A377" s="79"/>
      <c r="B377" s="79" t="s">
        <v>2506</v>
      </c>
      <c r="C377" s="79" t="s">
        <v>275</v>
      </c>
      <c r="D377" s="79" t="s">
        <v>1121</v>
      </c>
      <c r="E377" s="79"/>
      <c r="F377" s="79" t="s">
        <v>799</v>
      </c>
      <c r="G377" s="79" t="s">
        <v>2481</v>
      </c>
    </row>
    <row r="378" spans="1:7" x14ac:dyDescent="0.25">
      <c r="A378" s="70" t="s">
        <v>2507</v>
      </c>
      <c r="B378" s="83" t="s">
        <v>1208</v>
      </c>
      <c r="C378" s="158" cm="1">
        <f t="array" ref="C378">IFERROR(SUMIFS('F1. Input'!C:C,'F1. Input'!$A:$A,Table1[Kapitalcenter],'F1. Input'!$B:$B,$A378),0)</f>
        <v>47816.73303335016</v>
      </c>
      <c r="D378" s="204" cm="1">
        <f t="array" ref="D378">IFERROR(SUMIFS('F1. Input'!D:D,'F1. Input'!$A:$A,Table1[Kapitalcenter],'F1. Input'!$B:$B,$A378),0)</f>
        <v>25405</v>
      </c>
      <c r="E378" s="62"/>
      <c r="F378" s="92">
        <f t="shared" ref="F378:F384" si="13">IF($C$385=0,"",IF(C378="[for completion]","",IF(C378="","",C378/$C$385)))</f>
        <v>0.47142957594894103</v>
      </c>
      <c r="G378" s="92">
        <f>IF($D$385=0,"",IF(D378="[for completion]","",IF(D378="","",D378/$D$385)))</f>
        <v>0.64407767974850416</v>
      </c>
    </row>
    <row r="379" spans="1:7" x14ac:dyDescent="0.25">
      <c r="A379" s="70" t="s">
        <v>2508</v>
      </c>
      <c r="B379" s="157" t="s">
        <v>1210</v>
      </c>
      <c r="C379" s="158" cm="1">
        <f t="array" ref="C379">IFERROR(SUMIFS('F1. Input'!C:C,'F1. Input'!$A:$A,Table1[Kapitalcenter],'F1. Input'!$B:$B,$A379),0)</f>
        <v>10475.287251819962</v>
      </c>
      <c r="D379" s="204" cm="1">
        <f t="array" ref="D379">IFERROR(SUMIFS('F1. Input'!D:D,'F1. Input'!$A:$A,Table1[Kapitalcenter],'F1. Input'!$B:$B,$A379),0)</f>
        <v>5571</v>
      </c>
      <c r="E379" s="62"/>
      <c r="F379" s="92">
        <f t="shared" si="13"/>
        <v>0.10327682202011865</v>
      </c>
      <c r="G379" s="92">
        <f t="shared" ref="G379:G384" si="14">IF($D$385=0,"",IF(D379="[for completion]","",IF(D379="","",D379/$D$385)))</f>
        <v>0.14123821113477336</v>
      </c>
    </row>
    <row r="380" spans="1:7" x14ac:dyDescent="0.25">
      <c r="A380" s="70" t="s">
        <v>2509</v>
      </c>
      <c r="B380" s="83" t="s">
        <v>1212</v>
      </c>
      <c r="C380" s="158" cm="1">
        <f t="array" ref="C380">IFERROR(SUMIFS('F1. Input'!C:C,'F1. Input'!$A:$A,Table1[Kapitalcenter],'F1. Input'!$B:$B,$A380),0)</f>
        <v>0</v>
      </c>
      <c r="D380" s="204" cm="1">
        <f t="array" ref="D380">IFERROR(SUMIFS('F1. Input'!D:D,'F1. Input'!$A:$A,Table1[Kapitalcenter],'F1. Input'!$B:$B,$A380),0)</f>
        <v>0</v>
      </c>
      <c r="E380" s="62"/>
      <c r="F380" s="92">
        <f t="shared" si="13"/>
        <v>0</v>
      </c>
      <c r="G380" s="92">
        <f t="shared" si="14"/>
        <v>0</v>
      </c>
    </row>
    <row r="381" spans="1:7" x14ac:dyDescent="0.25">
      <c r="A381" s="70" t="s">
        <v>2510</v>
      </c>
      <c r="B381" s="83" t="s">
        <v>1214</v>
      </c>
      <c r="C381" s="158" cm="1">
        <f t="array" ref="C381">IFERROR(SUMIFS('F1. Input'!C:C,'F1. Input'!$A:$A,Table1[Kapitalcenter],'F1. Input'!$B:$B,$A381),0)</f>
        <v>9676.6492861899678</v>
      </c>
      <c r="D381" s="204" cm="1">
        <f t="array" ref="D381">IFERROR(SUMIFS('F1. Input'!D:D,'F1. Input'!$A:$A,Table1[Kapitalcenter],'F1. Input'!$B:$B,$A381),0)</f>
        <v>5554</v>
      </c>
      <c r="E381" s="62"/>
      <c r="F381" s="92">
        <f t="shared" si="13"/>
        <v>9.5402976744844839E-2</v>
      </c>
      <c r="G381" s="92">
        <f t="shared" si="14"/>
        <v>0.14080722036304635</v>
      </c>
    </row>
    <row r="382" spans="1:7" x14ac:dyDescent="0.25">
      <c r="A382" s="70" t="s">
        <v>2511</v>
      </c>
      <c r="B382" s="83" t="s">
        <v>1216</v>
      </c>
      <c r="C382" s="158" cm="1">
        <f t="array" ref="C382">IFERROR(SUMIFS('F1. Input'!C:C,'F1. Input'!$A:$A,Table1[Kapitalcenter],'F1. Input'!$B:$B,$A382),0)</f>
        <v>33449.585769149977</v>
      </c>
      <c r="D382" s="204" cm="1">
        <f t="array" ref="D382">IFERROR(SUMIFS('F1. Input'!D:D,'F1. Input'!$A:$A,Table1[Kapitalcenter],'F1. Input'!$B:$B,$A382),0)</f>
        <v>2897</v>
      </c>
      <c r="E382" s="62"/>
      <c r="F382" s="92">
        <f t="shared" si="13"/>
        <v>0.32978254754083275</v>
      </c>
      <c r="G382" s="92">
        <f t="shared" si="14"/>
        <v>7.3445897981949088E-2</v>
      </c>
    </row>
    <row r="383" spans="1:7" x14ac:dyDescent="0.25">
      <c r="A383" s="70" t="s">
        <v>2512</v>
      </c>
      <c r="B383" s="83" t="s">
        <v>1218</v>
      </c>
      <c r="C383" s="158" cm="1">
        <f t="array" ref="C383">IFERROR(SUMIFS('F1. Input'!C:C,'F1. Input'!$A:$A,Table1[Kapitalcenter],'F1. Input'!$B:$B,$A383),0)</f>
        <v>10.962241140000001</v>
      </c>
      <c r="D383" s="204" cm="1">
        <f t="array" ref="D383">IFERROR(SUMIFS('F1. Input'!D:D,'F1. Input'!$A:$A,Table1[Kapitalcenter],'F1. Input'!$B:$B,$A383),0)</f>
        <v>17</v>
      </c>
      <c r="E383" s="62"/>
      <c r="F383" s="92">
        <f t="shared" si="13"/>
        <v>1.0807774526285237E-4</v>
      </c>
      <c r="G383" s="92">
        <f t="shared" si="14"/>
        <v>4.309907717270054E-4</v>
      </c>
    </row>
    <row r="384" spans="1:7" x14ac:dyDescent="0.25">
      <c r="A384" s="70" t="s">
        <v>2513</v>
      </c>
      <c r="B384" s="83" t="s">
        <v>674</v>
      </c>
      <c r="C384" s="158" cm="1">
        <f t="array" ref="C384">IFERROR(SUMIFS('F1. Input'!C:C,'F1. Input'!$A:$A,Table1[Kapitalcenter],'F1. Input'!$B:$B,$A384),0)</f>
        <v>0</v>
      </c>
      <c r="D384" s="204" cm="1">
        <f t="array" ref="D384">IFERROR(SUMIFS('F1. Input'!D:D,'F1. Input'!$A:$A,Table1[Kapitalcenter],'F1. Input'!$B:$B,$A384),0)</f>
        <v>0</v>
      </c>
      <c r="E384" s="62"/>
      <c r="F384" s="92">
        <f t="shared" si="13"/>
        <v>0</v>
      </c>
      <c r="G384" s="92">
        <f t="shared" si="14"/>
        <v>0</v>
      </c>
    </row>
    <row r="385" spans="1:7" x14ac:dyDescent="0.25">
      <c r="A385" s="70" t="s">
        <v>2514</v>
      </c>
      <c r="B385" s="83" t="s">
        <v>315</v>
      </c>
      <c r="C385" s="110">
        <f>SUM(C378:C384)</f>
        <v>101429.21758165005</v>
      </c>
      <c r="D385" s="139">
        <f>SUM(D378:D384)</f>
        <v>39444</v>
      </c>
      <c r="E385" s="62"/>
      <c r="F385" s="155">
        <f>SUM(F378:F384)</f>
        <v>1.0000000000000002</v>
      </c>
      <c r="G385" s="155">
        <f>SUM(G378:G384)</f>
        <v>1</v>
      </c>
    </row>
    <row r="386" spans="1:7" x14ac:dyDescent="0.25">
      <c r="A386" s="70" t="s">
        <v>2515</v>
      </c>
      <c r="B386" s="74"/>
      <c r="C386" s="57"/>
      <c r="D386" s="57"/>
      <c r="E386" s="62"/>
      <c r="F386" s="62"/>
      <c r="G386" s="62"/>
    </row>
    <row r="387" spans="1:7" x14ac:dyDescent="0.25">
      <c r="A387" s="79"/>
      <c r="B387" s="79" t="s">
        <v>2516</v>
      </c>
      <c r="C387" s="79" t="s">
        <v>275</v>
      </c>
      <c r="D387" s="79" t="s">
        <v>1121</v>
      </c>
      <c r="E387" s="79"/>
      <c r="F387" s="79" t="s">
        <v>799</v>
      </c>
      <c r="G387" s="79" t="s">
        <v>2481</v>
      </c>
    </row>
    <row r="388" spans="1:7" x14ac:dyDescent="0.25">
      <c r="A388" s="70" t="s">
        <v>2517</v>
      </c>
      <c r="B388" s="83" t="s">
        <v>1224</v>
      </c>
      <c r="C388" s="158" cm="1">
        <f t="array" ref="C388">IFERROR(SUMIFS('F1. Input'!C:C,'F1. Input'!$A:$A,Table1[Kapitalcenter],'F1. Input'!$B:$B,$A388),0)</f>
        <v>16811.290591729994</v>
      </c>
      <c r="D388" s="204" cm="1">
        <f t="array" ref="D388">IFERROR(SUMIFS('F1. Input'!D:D,'F1. Input'!$A:$A,Table1[Kapitalcenter],'F1. Input'!$B:$B,$A388),0)</f>
        <v>5426</v>
      </c>
      <c r="E388" s="62"/>
      <c r="F388" s="92">
        <f>IF($C$392=0,"",IF(C388="[for completion]","",IF(C388="","",C388/$C$392)))</f>
        <v>0.16574406263359939</v>
      </c>
      <c r="G388" s="92">
        <f>IF($D$392=0,"",IF(D388="[for completion]","",IF(D388="","",D388/$D$392)))</f>
        <v>0.13761793649183321</v>
      </c>
    </row>
    <row r="389" spans="1:7" x14ac:dyDescent="0.25">
      <c r="A389" s="70" t="s">
        <v>2518</v>
      </c>
      <c r="B389" s="157" t="s">
        <v>1469</v>
      </c>
      <c r="C389" s="158" cm="1">
        <f t="array" ref="C389">IFERROR(SUMIFS('F1. Input'!C:C,'F1. Input'!$A:$A,Table1[Kapitalcenter],'F1. Input'!$B:$B,$A389),0)</f>
        <v>84617.926989920103</v>
      </c>
      <c r="D389" s="204" cm="1">
        <f t="array" ref="D389">IFERROR(SUMIFS('F1. Input'!D:D,'F1. Input'!$A:$A,Table1[Kapitalcenter],'F1. Input'!$B:$B,$A389),0)</f>
        <v>34002</v>
      </c>
      <c r="E389" s="62"/>
      <c r="F389" s="92">
        <f>IF($C$392=0,"",IF(C389="[for completion]","",IF(C389="","",C389/$C$392)))</f>
        <v>0.83425593736640058</v>
      </c>
      <c r="G389" s="92">
        <f>IF($D$392=0,"",IF(D389="[for completion]","",IF(D389="","",D389/$D$392)))</f>
        <v>0.86238206350816682</v>
      </c>
    </row>
    <row r="390" spans="1:7" x14ac:dyDescent="0.25">
      <c r="A390" s="70" t="s">
        <v>2519</v>
      </c>
      <c r="B390" s="83" t="s">
        <v>674</v>
      </c>
      <c r="C390" s="158" cm="1">
        <f t="array" ref="C390">IFERROR(SUMIFS('F1. Input'!C:C,'F1. Input'!$A:$A,Table1[Kapitalcenter],'F1. Input'!$B:$B,$A390),0)</f>
        <v>0</v>
      </c>
      <c r="D390" s="204" cm="1">
        <f t="array" ref="D390">IFERROR(SUMIFS('F1. Input'!D:D,'F1. Input'!$A:$A,Table1[Kapitalcenter],'F1. Input'!$B:$B,$A390),0)</f>
        <v>0</v>
      </c>
      <c r="E390" s="62"/>
      <c r="F390" s="92">
        <f>IF($C$392=0,"",IF(C390="[for completion]","",IF(C390="","",C390/$C$392)))</f>
        <v>0</v>
      </c>
      <c r="G390" s="92">
        <f>IF($D$392=0,"",IF(D390="[for completion]","",IF(D390="","",D390/$D$392)))</f>
        <v>0</v>
      </c>
    </row>
    <row r="391" spans="1:7" x14ac:dyDescent="0.25">
      <c r="A391" s="70" t="s">
        <v>2520</v>
      </c>
      <c r="B391" s="70" t="s">
        <v>1141</v>
      </c>
      <c r="C391" s="158" cm="1">
        <f t="array" ref="C391">IFERROR(SUMIFS('F1. Input'!C:C,'F1. Input'!$A:$A,Table1[Kapitalcenter],'F1. Input'!$B:$B,$A391),0)</f>
        <v>0</v>
      </c>
      <c r="D391" s="204" cm="1">
        <f t="array" ref="D391">IFERROR(SUMIFS('F1. Input'!D:D,'F1. Input'!$A:$A,Table1[Kapitalcenter],'F1. Input'!$B:$B,$A391),0)</f>
        <v>0</v>
      </c>
      <c r="E391" s="62"/>
      <c r="F391" s="92">
        <f>IF($C$392=0,"",IF(C391="[for completion]","",IF(C391="","",C391/$C$392)))</f>
        <v>0</v>
      </c>
      <c r="G391" s="92">
        <f>IF($D$392=0,"",IF(D391="[for completion]","",IF(D391="","",D391/$D$392)))</f>
        <v>0</v>
      </c>
    </row>
    <row r="392" spans="1:7" x14ac:dyDescent="0.25">
      <c r="A392" s="70" t="s">
        <v>2521</v>
      </c>
      <c r="B392" s="83" t="s">
        <v>315</v>
      </c>
      <c r="C392" s="110">
        <f>SUM(C388:C391)</f>
        <v>101429.2175816501</v>
      </c>
      <c r="D392" s="139">
        <f>SUM(D388:D391)</f>
        <v>39428</v>
      </c>
      <c r="E392" s="62"/>
      <c r="F392" s="155">
        <f>SUM(F388:F391)</f>
        <v>1</v>
      </c>
      <c r="G392" s="155">
        <f>SUM(G388:G391)</f>
        <v>1</v>
      </c>
    </row>
    <row r="393" spans="1:7" x14ac:dyDescent="0.25">
      <c r="A393" s="70" t="s">
        <v>2522</v>
      </c>
      <c r="B393" s="57"/>
      <c r="C393" s="140"/>
      <c r="D393" s="57"/>
      <c r="E393" s="54"/>
      <c r="F393" s="54"/>
      <c r="G393" s="54"/>
    </row>
    <row r="394" spans="1:7" x14ac:dyDescent="0.25">
      <c r="A394" s="79"/>
      <c r="B394" s="79" t="s">
        <v>2757</v>
      </c>
      <c r="C394" s="79" t="s">
        <v>1231</v>
      </c>
      <c r="D394" s="79" t="s">
        <v>1232</v>
      </c>
      <c r="E394" s="79"/>
      <c r="F394" s="79" t="s">
        <v>1233</v>
      </c>
      <c r="G394" s="79" t="s">
        <v>1234</v>
      </c>
    </row>
    <row r="395" spans="1:7" x14ac:dyDescent="0.25">
      <c r="A395" s="70" t="s">
        <v>2523</v>
      </c>
      <c r="B395" s="83" t="s">
        <v>1208</v>
      </c>
      <c r="C395" s="158"/>
      <c r="D395" s="158" cm="1">
        <f t="array" ref="D395">IFERROR(SUMIFS('F1. Input'!D:D,'F1. Input'!$A:$A,Table1[Kapitalcenter],'F1. Input'!$B:$B,$A395),0)</f>
        <v>8744.102633546403</v>
      </c>
      <c r="E395" s="160"/>
      <c r="F395" s="158"/>
      <c r="G395" s="158"/>
    </row>
    <row r="396" spans="1:7" x14ac:dyDescent="0.25">
      <c r="A396" s="70" t="s">
        <v>2524</v>
      </c>
      <c r="B396" s="157" t="s">
        <v>1210</v>
      </c>
      <c r="C396" s="158"/>
      <c r="D396" s="158" cm="1">
        <f t="array" ref="D396">IFERROR(SUMIFS('F1. Input'!D:D,'F1. Input'!$A:$A,Table1[Kapitalcenter],'F1. Input'!$B:$B,$A396),0)</f>
        <v>868.49583380149909</v>
      </c>
      <c r="E396" s="160"/>
      <c r="F396" s="158"/>
      <c r="G396" s="158"/>
    </row>
    <row r="397" spans="1:7" x14ac:dyDescent="0.25">
      <c r="A397" s="70" t="s">
        <v>2525</v>
      </c>
      <c r="B397" s="83" t="s">
        <v>1212</v>
      </c>
      <c r="C397" s="158"/>
      <c r="D397" s="158" cm="1">
        <f t="array" ref="D397">IFERROR(SUMIFS('F1. Input'!D:D,'F1. Input'!$A:$A,Table1[Kapitalcenter],'F1. Input'!$B:$B,$A397),0)</f>
        <v>0</v>
      </c>
      <c r="E397" s="160"/>
      <c r="F397" s="158"/>
      <c r="G397" s="158"/>
    </row>
    <row r="398" spans="1:7" x14ac:dyDescent="0.25">
      <c r="A398" s="70" t="s">
        <v>2526</v>
      </c>
      <c r="B398" s="83" t="s">
        <v>1214</v>
      </c>
      <c r="C398" s="158"/>
      <c r="D398" s="158" cm="1">
        <f t="array" ref="D398">IFERROR(SUMIFS('F1. Input'!D:D,'F1. Input'!$A:$A,Table1[Kapitalcenter],'F1. Input'!$B:$B,$A398),0)</f>
        <v>1482.0396005848957</v>
      </c>
      <c r="E398" s="160"/>
      <c r="F398" s="158"/>
      <c r="G398" s="158"/>
    </row>
    <row r="399" spans="1:7" x14ac:dyDescent="0.25">
      <c r="A399" s="70" t="s">
        <v>2527</v>
      </c>
      <c r="B399" s="83" t="s">
        <v>1216</v>
      </c>
      <c r="C399" s="158"/>
      <c r="D399" s="158" cm="1">
        <f t="array" ref="D399">IFERROR(SUMIFS('F1. Input'!D:D,'F1. Input'!$A:$A,Table1[Kapitalcenter],'F1. Input'!$B:$B,$A399),0)</f>
        <v>9330.2905824581376</v>
      </c>
      <c r="E399" s="160"/>
      <c r="F399" s="158"/>
      <c r="G399" s="158"/>
    </row>
    <row r="400" spans="1:7" x14ac:dyDescent="0.25">
      <c r="A400" s="70" t="s">
        <v>2528</v>
      </c>
      <c r="B400" s="83" t="s">
        <v>1218</v>
      </c>
      <c r="C400" s="158"/>
      <c r="D400" s="158" cm="1">
        <f t="array" ref="D400">IFERROR(SUMIFS('F1. Input'!D:D,'F1. Input'!$A:$A,Table1[Kapitalcenter],'F1. Input'!$B:$B,$A400),0)</f>
        <v>0.4608807163000001</v>
      </c>
      <c r="E400" s="160"/>
      <c r="F400" s="158"/>
      <c r="G400" s="158"/>
    </row>
    <row r="401" spans="1:7" x14ac:dyDescent="0.25">
      <c r="A401" s="70" t="s">
        <v>2529</v>
      </c>
      <c r="B401" s="83" t="s">
        <v>674</v>
      </c>
      <c r="C401" s="158"/>
      <c r="D401" s="158" cm="1">
        <f t="array" ref="D401">IFERROR(SUMIFS('F1. Input'!D:D,'F1. Input'!$A:$A,Table1[Kapitalcenter],'F1. Input'!$B:$B,$A401),0)</f>
        <v>0</v>
      </c>
      <c r="E401" s="160"/>
      <c r="F401" s="158"/>
      <c r="G401" s="158"/>
    </row>
    <row r="402" spans="1:7" x14ac:dyDescent="0.25">
      <c r="A402" s="70" t="s">
        <v>2530</v>
      </c>
      <c r="B402" s="83" t="s">
        <v>315</v>
      </c>
      <c r="C402" s="110">
        <f>SUM(C395:C401)</f>
        <v>0</v>
      </c>
      <c r="D402" s="110">
        <f>SUM(D395:D401)</f>
        <v>20425.389531107234</v>
      </c>
      <c r="E402" s="54"/>
      <c r="F402" s="57"/>
      <c r="G402" s="92" t="str">
        <f>IF($D$413=0,"",IF(#REF!="[for completion]","",IF(#REF!="","",#REF!/$D$413)))</f>
        <v/>
      </c>
    </row>
    <row r="403" spans="1:7" x14ac:dyDescent="0.25">
      <c r="A403" s="70" t="s">
        <v>2531</v>
      </c>
      <c r="B403" s="70" t="s">
        <v>1244</v>
      </c>
      <c r="C403" s="57"/>
      <c r="D403" s="57"/>
      <c r="E403" s="57"/>
      <c r="F403" s="158"/>
      <c r="G403" s="92" t="str">
        <f>IF($D$413=0,"",IF(D402="[for completion]","",IF(D402="","",D402/$D$413)))</f>
        <v/>
      </c>
    </row>
    <row r="404" spans="1:7" x14ac:dyDescent="0.25">
      <c r="A404" s="70" t="s">
        <v>2532</v>
      </c>
      <c r="G404" s="137" t="str">
        <f>IF($D$413=0,"",IF(D403="[for completion]","",IF(D403="","",D403/$D$413)))</f>
        <v/>
      </c>
    </row>
    <row r="405" spans="1:7" x14ac:dyDescent="0.25">
      <c r="A405" s="70" t="s">
        <v>2533</v>
      </c>
      <c r="B405" s="179"/>
      <c r="C405" s="57"/>
      <c r="D405" s="57"/>
      <c r="E405" s="54"/>
      <c r="F405" s="137"/>
      <c r="G405" s="137"/>
    </row>
    <row r="406" spans="1:7" x14ac:dyDescent="0.25">
      <c r="A406" s="70" t="s">
        <v>2534</v>
      </c>
      <c r="B406" s="179"/>
      <c r="C406" s="57"/>
      <c r="D406" s="57"/>
      <c r="E406" s="54"/>
      <c r="F406" s="137"/>
      <c r="G406" s="137"/>
    </row>
    <row r="407" spans="1:7" x14ac:dyDescent="0.25">
      <c r="A407" s="70" t="s">
        <v>2535</v>
      </c>
      <c r="B407" s="179"/>
      <c r="C407" s="57"/>
      <c r="D407" s="57"/>
      <c r="E407" s="54"/>
      <c r="F407" s="137"/>
      <c r="G407" s="137"/>
    </row>
    <row r="408" spans="1:7" x14ac:dyDescent="0.25">
      <c r="A408" s="70" t="s">
        <v>2536</v>
      </c>
      <c r="B408" s="179"/>
      <c r="C408" s="57"/>
      <c r="D408" s="57"/>
      <c r="E408" s="54"/>
      <c r="F408" s="137"/>
      <c r="G408" s="137"/>
    </row>
    <row r="409" spans="1:7" x14ac:dyDescent="0.25">
      <c r="A409" s="70" t="s">
        <v>2537</v>
      </c>
      <c r="B409" s="179"/>
      <c r="C409" s="57"/>
      <c r="D409" s="57"/>
      <c r="E409" s="54"/>
      <c r="F409" s="137"/>
      <c r="G409" s="137"/>
    </row>
    <row r="410" spans="1:7" x14ac:dyDescent="0.25">
      <c r="A410" s="70" t="s">
        <v>2538</v>
      </c>
      <c r="B410" s="179"/>
      <c r="C410" s="57"/>
      <c r="D410" s="57"/>
      <c r="E410" s="54"/>
      <c r="F410" s="137"/>
      <c r="G410" s="137"/>
    </row>
    <row r="411" spans="1:7" x14ac:dyDescent="0.25">
      <c r="A411" s="70" t="s">
        <v>2539</v>
      </c>
      <c r="B411" s="179"/>
      <c r="C411" s="57"/>
      <c r="D411" s="57"/>
      <c r="E411" s="54"/>
      <c r="F411" s="137"/>
      <c r="G411" s="137"/>
    </row>
    <row r="412" spans="1:7" x14ac:dyDescent="0.25">
      <c r="A412" s="70" t="s">
        <v>2540</v>
      </c>
      <c r="B412" s="74"/>
      <c r="C412" s="57"/>
      <c r="D412" s="57"/>
      <c r="E412" s="54"/>
      <c r="F412" s="137"/>
      <c r="G412" s="137"/>
    </row>
    <row r="413" spans="1:7" x14ac:dyDescent="0.25">
      <c r="A413" s="70" t="s">
        <v>2541</v>
      </c>
      <c r="B413" s="74"/>
      <c r="C413" s="52"/>
      <c r="D413" s="57"/>
      <c r="E413" s="54"/>
      <c r="F413" s="207"/>
      <c r="G413" s="207"/>
    </row>
    <row r="414" spans="1:7" x14ac:dyDescent="0.25">
      <c r="A414" s="70" t="s">
        <v>2542</v>
      </c>
      <c r="B414" s="57"/>
      <c r="C414" s="87"/>
      <c r="D414" s="57"/>
      <c r="E414" s="54"/>
      <c r="F414" s="54"/>
      <c r="G414" s="54"/>
    </row>
    <row r="415" spans="1:7" x14ac:dyDescent="0.25">
      <c r="A415" s="70" t="s">
        <v>2543</v>
      </c>
      <c r="B415" s="57"/>
      <c r="C415" s="87"/>
      <c r="D415" s="57"/>
      <c r="E415" s="54"/>
      <c r="F415" s="54"/>
      <c r="G415" s="54"/>
    </row>
    <row r="416" spans="1:7" x14ac:dyDescent="0.25">
      <c r="A416" s="70" t="s">
        <v>2544</v>
      </c>
      <c r="B416" s="57"/>
      <c r="C416" s="87"/>
      <c r="D416" s="57"/>
      <c r="E416" s="54"/>
      <c r="F416" s="54"/>
      <c r="G416" s="54"/>
    </row>
    <row r="417" spans="1:7" x14ac:dyDescent="0.25">
      <c r="A417" s="70" t="s">
        <v>2545</v>
      </c>
      <c r="B417" s="57"/>
      <c r="C417" s="87"/>
      <c r="D417" s="57"/>
      <c r="E417" s="54"/>
      <c r="F417" s="54"/>
      <c r="G417" s="54"/>
    </row>
    <row r="418" spans="1:7" x14ac:dyDescent="0.25">
      <c r="A418" s="70" t="s">
        <v>2546</v>
      </c>
      <c r="B418" s="57"/>
      <c r="C418" s="87"/>
      <c r="D418" s="57"/>
      <c r="E418" s="54"/>
      <c r="F418" s="54"/>
      <c r="G418" s="54"/>
    </row>
    <row r="419" spans="1:7" x14ac:dyDescent="0.25">
      <c r="A419" s="70" t="s">
        <v>2547</v>
      </c>
      <c r="B419" s="57"/>
      <c r="C419" s="87"/>
      <c r="D419" s="57"/>
      <c r="E419" s="54"/>
      <c r="F419" s="54"/>
      <c r="G419" s="54"/>
    </row>
    <row r="420" spans="1:7" x14ac:dyDescent="0.25">
      <c r="A420" s="70" t="s">
        <v>2548</v>
      </c>
      <c r="B420" s="57"/>
      <c r="C420" s="87"/>
      <c r="D420" s="57"/>
      <c r="E420" s="54"/>
      <c r="F420" s="54"/>
      <c r="G420" s="54"/>
    </row>
    <row r="421" spans="1:7" x14ac:dyDescent="0.25">
      <c r="A421" s="70" t="s">
        <v>2549</v>
      </c>
      <c r="B421" s="57"/>
      <c r="C421" s="87"/>
      <c r="D421" s="57"/>
      <c r="E421" s="54"/>
      <c r="F421" s="54"/>
      <c r="G421" s="54"/>
    </row>
    <row r="422" spans="1:7" x14ac:dyDescent="0.25">
      <c r="A422" s="70" t="s">
        <v>2550</v>
      </c>
      <c r="B422" s="57"/>
      <c r="C422" s="87"/>
      <c r="D422" s="57"/>
      <c r="E422" s="54"/>
      <c r="F422" s="54"/>
      <c r="G422" s="54"/>
    </row>
    <row r="423" spans="1:7" x14ac:dyDescent="0.25">
      <c r="A423" s="70" t="s">
        <v>2551</v>
      </c>
      <c r="B423" s="57"/>
      <c r="C423" s="87"/>
      <c r="D423" s="57"/>
      <c r="E423" s="54"/>
      <c r="F423" s="54"/>
      <c r="G423" s="54"/>
    </row>
    <row r="424" spans="1:7" x14ac:dyDescent="0.25">
      <c r="A424" s="70" t="s">
        <v>2552</v>
      </c>
      <c r="B424" s="57"/>
      <c r="C424" s="87"/>
      <c r="D424" s="57"/>
      <c r="E424" s="54"/>
      <c r="F424" s="54"/>
      <c r="G424" s="54"/>
    </row>
    <row r="425" spans="1:7" x14ac:dyDescent="0.25">
      <c r="A425" s="70" t="s">
        <v>2553</v>
      </c>
      <c r="B425" s="57"/>
      <c r="C425" s="87"/>
      <c r="D425" s="57"/>
      <c r="E425" s="54"/>
      <c r="F425" s="54"/>
      <c r="G425" s="54"/>
    </row>
    <row r="426" spans="1:7" x14ac:dyDescent="0.25">
      <c r="A426" s="70" t="s">
        <v>2554</v>
      </c>
      <c r="B426" s="57"/>
      <c r="C426" s="87"/>
      <c r="D426" s="57"/>
      <c r="E426" s="54"/>
      <c r="F426" s="54"/>
      <c r="G426" s="54"/>
    </row>
    <row r="427" spans="1:7" x14ac:dyDescent="0.25">
      <c r="A427" s="70" t="s">
        <v>2555</v>
      </c>
      <c r="B427" s="57"/>
      <c r="C427" s="87"/>
      <c r="D427" s="57"/>
      <c r="E427" s="54"/>
      <c r="F427" s="54"/>
      <c r="G427" s="54"/>
    </row>
    <row r="428" spans="1:7" x14ac:dyDescent="0.25">
      <c r="A428" s="70" t="s">
        <v>2556</v>
      </c>
      <c r="B428" s="57"/>
      <c r="C428" s="87"/>
      <c r="D428" s="57"/>
      <c r="E428" s="54"/>
      <c r="F428" s="54"/>
      <c r="G428" s="54"/>
    </row>
    <row r="429" spans="1:7" x14ac:dyDescent="0.25">
      <c r="A429" s="70" t="s">
        <v>2557</v>
      </c>
      <c r="B429" s="57"/>
      <c r="C429" s="87"/>
      <c r="D429" s="57"/>
      <c r="E429" s="54"/>
      <c r="F429" s="54"/>
      <c r="G429" s="54"/>
    </row>
    <row r="430" spans="1:7" x14ac:dyDescent="0.25">
      <c r="A430" s="70" t="s">
        <v>2558</v>
      </c>
      <c r="B430" s="57"/>
      <c r="C430" s="87"/>
      <c r="D430" s="57"/>
      <c r="E430" s="54"/>
      <c r="F430" s="54"/>
      <c r="G430" s="54"/>
    </row>
    <row r="431" spans="1:7" x14ac:dyDescent="0.25">
      <c r="A431" s="70" t="s">
        <v>2559</v>
      </c>
      <c r="B431" s="57"/>
      <c r="C431" s="87"/>
      <c r="D431" s="57"/>
      <c r="E431" s="54"/>
      <c r="F431" s="54"/>
      <c r="G431" s="54"/>
    </row>
    <row r="432" spans="1:7" x14ac:dyDescent="0.25">
      <c r="A432" s="70" t="s">
        <v>2560</v>
      </c>
      <c r="B432" s="57"/>
      <c r="C432" s="87"/>
      <c r="D432" s="57"/>
      <c r="E432" s="54"/>
      <c r="F432" s="54"/>
      <c r="G432" s="54"/>
    </row>
    <row r="433" spans="1:7" x14ac:dyDescent="0.25">
      <c r="A433" s="70" t="s">
        <v>2561</v>
      </c>
      <c r="B433" s="57"/>
      <c r="C433" s="87"/>
      <c r="D433" s="57"/>
      <c r="E433" s="54"/>
      <c r="F433" s="54"/>
      <c r="G433" s="54"/>
    </row>
    <row r="434" spans="1:7" x14ac:dyDescent="0.25">
      <c r="A434" s="70" t="s">
        <v>2562</v>
      </c>
      <c r="B434" s="57"/>
      <c r="C434" s="87"/>
      <c r="D434" s="57"/>
      <c r="E434" s="54"/>
      <c r="F434" s="54"/>
      <c r="G434" s="54"/>
    </row>
    <row r="435" spans="1:7" x14ac:dyDescent="0.25">
      <c r="A435" s="70" t="s">
        <v>2563</v>
      </c>
      <c r="B435" s="57"/>
      <c r="C435" s="87"/>
      <c r="D435" s="57"/>
      <c r="E435" s="54"/>
      <c r="F435" s="54"/>
      <c r="G435" s="54"/>
    </row>
    <row r="436" spans="1:7" x14ac:dyDescent="0.25">
      <c r="A436" s="70" t="s">
        <v>2564</v>
      </c>
      <c r="B436" s="57"/>
      <c r="C436" s="87"/>
      <c r="D436" s="57"/>
      <c r="E436" s="54"/>
      <c r="F436" s="54"/>
      <c r="G436" s="54"/>
    </row>
    <row r="437" spans="1:7" x14ac:dyDescent="0.25">
      <c r="A437" s="70" t="s">
        <v>2565</v>
      </c>
      <c r="B437" s="57"/>
      <c r="C437" s="87"/>
      <c r="D437" s="57"/>
      <c r="E437" s="54"/>
      <c r="F437" s="54"/>
      <c r="G437" s="54"/>
    </row>
    <row r="438" spans="1:7" x14ac:dyDescent="0.25">
      <c r="A438" s="70" t="s">
        <v>2566</v>
      </c>
      <c r="B438" s="57"/>
      <c r="C438" s="87"/>
      <c r="D438" s="57"/>
      <c r="E438" s="54"/>
      <c r="F438" s="54"/>
      <c r="G438" s="54"/>
    </row>
    <row r="439" spans="1:7" x14ac:dyDescent="0.25">
      <c r="A439" s="70" t="s">
        <v>2567</v>
      </c>
      <c r="B439" s="57"/>
      <c r="C439" s="87"/>
      <c r="D439" s="57"/>
      <c r="E439" s="54"/>
      <c r="F439" s="54"/>
      <c r="G439" s="54"/>
    </row>
    <row r="440" spans="1:7" x14ac:dyDescent="0.25">
      <c r="A440" s="70" t="s">
        <v>2568</v>
      </c>
      <c r="B440" s="57"/>
      <c r="C440" s="87"/>
      <c r="D440" s="57"/>
      <c r="E440" s="54"/>
      <c r="F440" s="54"/>
      <c r="G440" s="54"/>
    </row>
    <row r="441" spans="1:7" x14ac:dyDescent="0.25">
      <c r="A441" s="70" t="s">
        <v>2569</v>
      </c>
      <c r="B441" s="57"/>
      <c r="C441" s="87"/>
      <c r="D441" s="57"/>
      <c r="E441" s="54"/>
      <c r="F441" s="54"/>
      <c r="G441" s="54"/>
    </row>
    <row r="442" spans="1:7" x14ac:dyDescent="0.25">
      <c r="A442" s="70" t="s">
        <v>2570</v>
      </c>
      <c r="B442" s="57"/>
      <c r="C442" s="87"/>
      <c r="D442" s="57"/>
      <c r="E442" s="54"/>
      <c r="F442" s="54"/>
      <c r="G442" s="54"/>
    </row>
    <row r="443" spans="1:7" ht="18.75" x14ac:dyDescent="0.25">
      <c r="A443" s="149"/>
      <c r="B443" s="159" t="s">
        <v>2571</v>
      </c>
      <c r="C443" s="149"/>
      <c r="D443" s="149"/>
      <c r="E443" s="149"/>
      <c r="F443" s="149"/>
      <c r="G443" s="149"/>
    </row>
    <row r="444" spans="1:7" x14ac:dyDescent="0.25">
      <c r="A444" s="79"/>
      <c r="B444" s="79" t="s">
        <v>1284</v>
      </c>
      <c r="C444" s="79" t="s">
        <v>995</v>
      </c>
      <c r="D444" s="79" t="s">
        <v>996</v>
      </c>
      <c r="E444" s="79"/>
      <c r="F444" s="79" t="s">
        <v>800</v>
      </c>
      <c r="G444" s="79" t="s">
        <v>997</v>
      </c>
    </row>
    <row r="445" spans="1:7" x14ac:dyDescent="0.25">
      <c r="A445" s="70" t="s">
        <v>2572</v>
      </c>
      <c r="B445" s="70" t="s">
        <v>999</v>
      </c>
      <c r="C445" s="158">
        <f>(C472/D472)*1000</f>
        <v>10097.869250194803</v>
      </c>
      <c r="D445" s="219"/>
      <c r="E445" s="219"/>
      <c r="F445" s="221"/>
      <c r="G445" s="221"/>
    </row>
    <row r="446" spans="1:7" x14ac:dyDescent="0.25">
      <c r="A446" s="100"/>
      <c r="B446" s="57"/>
      <c r="C446" s="57"/>
      <c r="D446" s="100"/>
      <c r="E446" s="100"/>
      <c r="F446" s="101"/>
      <c r="G446" s="101"/>
    </row>
    <row r="447" spans="1:7" x14ac:dyDescent="0.25">
      <c r="A447" s="57"/>
      <c r="B447" s="57" t="s">
        <v>1000</v>
      </c>
      <c r="C447" s="57"/>
      <c r="D447" s="100"/>
      <c r="E447" s="100"/>
      <c r="F447" s="101"/>
      <c r="G447" s="101"/>
    </row>
    <row r="448" spans="1:7" x14ac:dyDescent="0.25">
      <c r="A448" s="70" t="s">
        <v>2573</v>
      </c>
      <c r="B448" s="179" t="s">
        <v>3126</v>
      </c>
      <c r="C448" s="158" cm="1">
        <f t="array" ref="C448">IFERROR(SUMIFS('F1. Input'!C:C,'F1. Input'!$A:$A,Table1[Kapitalcenter],'F1. Input'!$B:$B,$A448),0)</f>
        <v>207.81916593000003</v>
      </c>
      <c r="D448" s="158" cm="1">
        <f t="array" ref="D448">IFERROR(SUMIFS('F1. Input'!D:D,'F1. Input'!$A:$A,Table1[Kapitalcenter],'F1. Input'!$B:$B,$A448),0)</f>
        <v>205</v>
      </c>
      <c r="E448" s="100"/>
      <c r="F448" s="92">
        <f>IF($C$472=0,"",IF(C448="[for completion]","",IF(C448="","",C448/$C$472)))</f>
        <v>3.340989742503165E-2</v>
      </c>
      <c r="G448" s="92">
        <f>IF($D$472=0,"",IF(D448="[for completion]","",IF(D448="","",D448/$D$472)))</f>
        <v>0.33279220779220781</v>
      </c>
    </row>
    <row r="449" spans="1:7" x14ac:dyDescent="0.25">
      <c r="A449" s="70" t="s">
        <v>2574</v>
      </c>
      <c r="B449" s="179" t="s">
        <v>3127</v>
      </c>
      <c r="C449" s="158" cm="1">
        <f t="array" ref="C449">IFERROR(SUMIFS('F1. Input'!C:C,'F1. Input'!$A:$A,Table1[Kapitalcenter],'F1. Input'!$B:$B,$A449),0)</f>
        <v>559.94831468000029</v>
      </c>
      <c r="D449" s="158" cm="1">
        <f t="array" ref="D449">IFERROR(SUMIFS('F1. Input'!D:D,'F1. Input'!$A:$A,Table1[Kapitalcenter],'F1. Input'!$B:$B,$A449),0)</f>
        <v>169</v>
      </c>
      <c r="E449" s="100"/>
      <c r="F449" s="92">
        <f t="shared" ref="F449:F471" si="15">IF($C$472=0,"",IF(C449="[for completion]","",IF(C449="","",C449/$C$472)))</f>
        <v>9.0019684532270383E-2</v>
      </c>
      <c r="G449" s="92">
        <f t="shared" ref="G449:G471" si="16">IF($D$472=0,"",IF(D449="[for completion]","",IF(D449="","",D449/$D$472)))</f>
        <v>0.27435064935064934</v>
      </c>
    </row>
    <row r="450" spans="1:7" x14ac:dyDescent="0.25">
      <c r="A450" s="70" t="s">
        <v>2575</v>
      </c>
      <c r="B450" s="179" t="s">
        <v>3128</v>
      </c>
      <c r="C450" s="158" cm="1">
        <f t="array" ref="C450">IFERROR(SUMIFS('F1. Input'!C:C,'F1. Input'!$A:$A,Table1[Kapitalcenter],'F1. Input'!$B:$B,$A450),0)</f>
        <v>1689.0910041699985</v>
      </c>
      <c r="D450" s="158" cm="1">
        <f t="array" ref="D450">IFERROR(SUMIFS('F1. Input'!D:D,'F1. Input'!$A:$A,Table1[Kapitalcenter],'F1. Input'!$B:$B,$A450),0)</f>
        <v>176</v>
      </c>
      <c r="E450" s="100"/>
      <c r="F450" s="92">
        <f t="shared" si="15"/>
        <v>0.27154548974501969</v>
      </c>
      <c r="G450" s="92">
        <f t="shared" si="16"/>
        <v>0.2857142857142857</v>
      </c>
    </row>
    <row r="451" spans="1:7" x14ac:dyDescent="0.25">
      <c r="A451" s="70" t="s">
        <v>2576</v>
      </c>
      <c r="B451" s="179" t="s">
        <v>3129</v>
      </c>
      <c r="C451" s="158" cm="1">
        <f t="array" ref="C451">IFERROR(SUMIFS('F1. Input'!C:C,'F1. Input'!$A:$A,Table1[Kapitalcenter],'F1. Input'!$B:$B,$A451),0)</f>
        <v>1274.18392399</v>
      </c>
      <c r="D451" s="158" cm="1">
        <f t="array" ref="D451">IFERROR(SUMIFS('F1. Input'!D:D,'F1. Input'!$A:$A,Table1[Kapitalcenter],'F1. Input'!$B:$B,$A451),0)</f>
        <v>41</v>
      </c>
      <c r="E451" s="100"/>
      <c r="F451" s="92">
        <f t="shared" si="15"/>
        <v>0.20484325404072334</v>
      </c>
      <c r="G451" s="92">
        <f t="shared" si="16"/>
        <v>6.6558441558441553E-2</v>
      </c>
    </row>
    <row r="452" spans="1:7" x14ac:dyDescent="0.25">
      <c r="A452" s="70" t="s">
        <v>2577</v>
      </c>
      <c r="B452" s="179" t="s">
        <v>3129</v>
      </c>
      <c r="C452" s="158" cm="1">
        <f t="array" ref="C452">IFERROR(SUMIFS('F1. Input'!C:C,'F1. Input'!$A:$A,Table1[Kapitalcenter],'F1. Input'!$B:$B,$A452),0)</f>
        <v>993.67018658999984</v>
      </c>
      <c r="D452" s="158" cm="1">
        <f t="array" ref="D452">IFERROR(SUMIFS('F1. Input'!D:D,'F1. Input'!$A:$A,Table1[Kapitalcenter],'F1. Input'!$B:$B,$A452),0)</f>
        <v>16</v>
      </c>
      <c r="E452" s="100"/>
      <c r="F452" s="92">
        <f t="shared" si="15"/>
        <v>0.15974666657774106</v>
      </c>
      <c r="G452" s="92">
        <f t="shared" si="16"/>
        <v>2.5974025974025976E-2</v>
      </c>
    </row>
    <row r="453" spans="1:7" x14ac:dyDescent="0.25">
      <c r="A453" s="70" t="s">
        <v>2578</v>
      </c>
      <c r="B453" s="179" t="s">
        <v>3131</v>
      </c>
      <c r="C453" s="158" cm="1">
        <f t="array" ref="C453">IFERROR(SUMIFS('F1. Input'!C:C,'F1. Input'!$A:$A,Table1[Kapitalcenter],'F1. Input'!$B:$B,$A453),0)</f>
        <v>1495.5748627599999</v>
      </c>
      <c r="D453" s="158" cm="1">
        <f t="array" ref="D453">IFERROR(SUMIFS('F1. Input'!D:D,'F1. Input'!$A:$A,Table1[Kapitalcenter],'F1. Input'!$B:$B,$A453),0)</f>
        <v>9</v>
      </c>
      <c r="E453" s="100"/>
      <c r="F453" s="92">
        <f t="shared" si="15"/>
        <v>0.24043500767921391</v>
      </c>
      <c r="G453" s="92">
        <f t="shared" si="16"/>
        <v>1.461038961038961E-2</v>
      </c>
    </row>
    <row r="454" spans="1:7" x14ac:dyDescent="0.25">
      <c r="A454" s="70" t="s">
        <v>2579</v>
      </c>
      <c r="B454" s="179"/>
      <c r="C454" s="158"/>
      <c r="D454" s="158"/>
      <c r="E454" s="100"/>
      <c r="F454" s="92" t="str">
        <f t="shared" si="15"/>
        <v/>
      </c>
      <c r="G454" s="92" t="str">
        <f t="shared" si="16"/>
        <v/>
      </c>
    </row>
    <row r="455" spans="1:7" x14ac:dyDescent="0.25">
      <c r="A455" s="70" t="s">
        <v>2580</v>
      </c>
      <c r="B455" s="179"/>
      <c r="C455" s="158"/>
      <c r="D455" s="204"/>
      <c r="E455" s="100"/>
      <c r="F455" s="92" t="str">
        <f t="shared" si="15"/>
        <v/>
      </c>
      <c r="G455" s="92" t="str">
        <f t="shared" si="16"/>
        <v/>
      </c>
    </row>
    <row r="456" spans="1:7" x14ac:dyDescent="0.25">
      <c r="A456" s="70" t="s">
        <v>2581</v>
      </c>
      <c r="B456" s="179"/>
      <c r="C456" s="158"/>
      <c r="D456" s="204"/>
      <c r="E456" s="100"/>
      <c r="F456" s="92" t="str">
        <f t="shared" si="15"/>
        <v/>
      </c>
      <c r="G456" s="92" t="str">
        <f t="shared" si="16"/>
        <v/>
      </c>
    </row>
    <row r="457" spans="1:7" x14ac:dyDescent="0.25">
      <c r="A457" s="70" t="s">
        <v>2582</v>
      </c>
      <c r="B457" s="179"/>
      <c r="C457" s="158"/>
      <c r="D457" s="204"/>
      <c r="E457" s="74"/>
      <c r="F457" s="92" t="str">
        <f t="shared" si="15"/>
        <v/>
      </c>
      <c r="G457" s="92" t="str">
        <f t="shared" si="16"/>
        <v/>
      </c>
    </row>
    <row r="458" spans="1:7" x14ac:dyDescent="0.25">
      <c r="A458" s="70" t="s">
        <v>2583</v>
      </c>
      <c r="B458" s="179"/>
      <c r="C458" s="158"/>
      <c r="D458" s="204"/>
      <c r="E458" s="74"/>
      <c r="F458" s="92" t="str">
        <f t="shared" si="15"/>
        <v/>
      </c>
      <c r="G458" s="92" t="str">
        <f t="shared" si="16"/>
        <v/>
      </c>
    </row>
    <row r="459" spans="1:7" x14ac:dyDescent="0.25">
      <c r="A459" s="70" t="s">
        <v>2584</v>
      </c>
      <c r="B459" s="179"/>
      <c r="C459" s="158"/>
      <c r="D459" s="204"/>
      <c r="E459" s="74"/>
      <c r="F459" s="92" t="str">
        <f t="shared" si="15"/>
        <v/>
      </c>
      <c r="G459" s="92" t="str">
        <f t="shared" si="16"/>
        <v/>
      </c>
    </row>
    <row r="460" spans="1:7" x14ac:dyDescent="0.25">
      <c r="A460" s="70" t="s">
        <v>2585</v>
      </c>
      <c r="B460" s="179"/>
      <c r="C460" s="158"/>
      <c r="D460" s="204"/>
      <c r="E460" s="74"/>
      <c r="F460" s="92" t="str">
        <f t="shared" si="15"/>
        <v/>
      </c>
      <c r="G460" s="92" t="str">
        <f t="shared" si="16"/>
        <v/>
      </c>
    </row>
    <row r="461" spans="1:7" x14ac:dyDescent="0.25">
      <c r="A461" s="70" t="s">
        <v>2586</v>
      </c>
      <c r="B461" s="179"/>
      <c r="C461" s="158"/>
      <c r="D461" s="204"/>
      <c r="E461" s="74"/>
      <c r="F461" s="92" t="str">
        <f t="shared" si="15"/>
        <v/>
      </c>
      <c r="G461" s="92" t="str">
        <f t="shared" si="16"/>
        <v/>
      </c>
    </row>
    <row r="462" spans="1:7" x14ac:dyDescent="0.25">
      <c r="A462" s="70" t="s">
        <v>2587</v>
      </c>
      <c r="B462" s="179"/>
      <c r="C462" s="158"/>
      <c r="D462" s="204"/>
      <c r="E462" s="74"/>
      <c r="F462" s="92" t="str">
        <f t="shared" si="15"/>
        <v/>
      </c>
      <c r="G462" s="92" t="str">
        <f t="shared" si="16"/>
        <v/>
      </c>
    </row>
    <row r="463" spans="1:7" x14ac:dyDescent="0.25">
      <c r="A463" s="70" t="s">
        <v>2588</v>
      </c>
      <c r="B463" s="179"/>
      <c r="C463" s="158"/>
      <c r="D463" s="204"/>
      <c r="E463" s="57"/>
      <c r="F463" s="92" t="str">
        <f t="shared" si="15"/>
        <v/>
      </c>
      <c r="G463" s="92" t="str">
        <f t="shared" si="16"/>
        <v/>
      </c>
    </row>
    <row r="464" spans="1:7" x14ac:dyDescent="0.25">
      <c r="A464" s="70" t="s">
        <v>2589</v>
      </c>
      <c r="B464" s="179"/>
      <c r="C464" s="158"/>
      <c r="D464" s="204"/>
      <c r="E464" s="153"/>
      <c r="F464" s="92" t="str">
        <f t="shared" si="15"/>
        <v/>
      </c>
      <c r="G464" s="92" t="str">
        <f t="shared" si="16"/>
        <v/>
      </c>
    </row>
    <row r="465" spans="1:7" x14ac:dyDescent="0.25">
      <c r="A465" s="70" t="s">
        <v>2590</v>
      </c>
      <c r="B465" s="179"/>
      <c r="C465" s="158"/>
      <c r="D465" s="204"/>
      <c r="E465" s="153"/>
      <c r="F465" s="92" t="str">
        <f t="shared" si="15"/>
        <v/>
      </c>
      <c r="G465" s="92" t="str">
        <f t="shared" si="16"/>
        <v/>
      </c>
    </row>
    <row r="466" spans="1:7" x14ac:dyDescent="0.25">
      <c r="A466" s="70" t="s">
        <v>2591</v>
      </c>
      <c r="B466" s="179"/>
      <c r="C466" s="158"/>
      <c r="D466" s="204"/>
      <c r="E466" s="153"/>
      <c r="F466" s="92" t="str">
        <f t="shared" si="15"/>
        <v/>
      </c>
      <c r="G466" s="92" t="str">
        <f t="shared" si="16"/>
        <v/>
      </c>
    </row>
    <row r="467" spans="1:7" x14ac:dyDescent="0.25">
      <c r="A467" s="70" t="s">
        <v>2592</v>
      </c>
      <c r="B467" s="179"/>
      <c r="C467" s="158"/>
      <c r="D467" s="204"/>
      <c r="E467" s="153"/>
      <c r="F467" s="92" t="str">
        <f t="shared" si="15"/>
        <v/>
      </c>
      <c r="G467" s="92" t="str">
        <f t="shared" si="16"/>
        <v/>
      </c>
    </row>
    <row r="468" spans="1:7" x14ac:dyDescent="0.25">
      <c r="A468" s="70" t="s">
        <v>2593</v>
      </c>
      <c r="B468" s="179"/>
      <c r="C468" s="158"/>
      <c r="D468" s="204"/>
      <c r="E468" s="153"/>
      <c r="F468" s="92" t="str">
        <f t="shared" si="15"/>
        <v/>
      </c>
      <c r="G468" s="92" t="str">
        <f t="shared" si="16"/>
        <v/>
      </c>
    </row>
    <row r="469" spans="1:7" x14ac:dyDescent="0.25">
      <c r="A469" s="70" t="s">
        <v>2594</v>
      </c>
      <c r="B469" s="179"/>
      <c r="C469" s="158"/>
      <c r="D469" s="204"/>
      <c r="E469" s="153"/>
      <c r="F469" s="92" t="str">
        <f t="shared" si="15"/>
        <v/>
      </c>
      <c r="G469" s="92" t="str">
        <f t="shared" si="16"/>
        <v/>
      </c>
    </row>
    <row r="470" spans="1:7" x14ac:dyDescent="0.25">
      <c r="A470" s="70" t="s">
        <v>2595</v>
      </c>
      <c r="B470" s="179"/>
      <c r="C470" s="158"/>
      <c r="D470" s="204"/>
      <c r="E470" s="153"/>
      <c r="F470" s="92" t="str">
        <f t="shared" si="15"/>
        <v/>
      </c>
      <c r="G470" s="92" t="str">
        <f t="shared" si="16"/>
        <v/>
      </c>
    </row>
    <row r="471" spans="1:7" x14ac:dyDescent="0.25">
      <c r="A471" s="70" t="s">
        <v>2596</v>
      </c>
      <c r="B471" s="179"/>
      <c r="C471" s="158"/>
      <c r="D471" s="204"/>
      <c r="E471" s="153"/>
      <c r="F471" s="92" t="str">
        <f t="shared" si="15"/>
        <v/>
      </c>
      <c r="G471" s="92" t="str">
        <f t="shared" si="16"/>
        <v/>
      </c>
    </row>
    <row r="472" spans="1:7" x14ac:dyDescent="0.25">
      <c r="A472" s="70" t="s">
        <v>2597</v>
      </c>
      <c r="B472" s="83" t="s">
        <v>315</v>
      </c>
      <c r="C472" s="95">
        <f>SUM(C448:C471)</f>
        <v>6220.2874581199985</v>
      </c>
      <c r="D472" s="70">
        <f>SUM(D448:D471)</f>
        <v>616</v>
      </c>
      <c r="E472" s="153"/>
      <c r="F472" s="155">
        <f>SUM(F448:F471)</f>
        <v>1</v>
      </c>
      <c r="G472" s="155">
        <f>SUM(G448:G471)</f>
        <v>1</v>
      </c>
    </row>
    <row r="473" spans="1:7" x14ac:dyDescent="0.25">
      <c r="A473" s="79"/>
      <c r="B473" s="79" t="s">
        <v>1311</v>
      </c>
      <c r="C473" s="79" t="s">
        <v>995</v>
      </c>
      <c r="D473" s="79" t="s">
        <v>996</v>
      </c>
      <c r="E473" s="79"/>
      <c r="F473" s="79" t="s">
        <v>800</v>
      </c>
      <c r="G473" s="79" t="s">
        <v>997</v>
      </c>
    </row>
    <row r="474" spans="1:7" x14ac:dyDescent="0.25">
      <c r="A474" s="70" t="s">
        <v>2598</v>
      </c>
      <c r="B474" s="70" t="s">
        <v>1028</v>
      </c>
      <c r="C474" s="146" t="s">
        <v>2001</v>
      </c>
      <c r="D474" s="76"/>
      <c r="E474" s="76"/>
      <c r="F474" s="76"/>
      <c r="G474" s="76"/>
    </row>
    <row r="475" spans="1:7" x14ac:dyDescent="0.25">
      <c r="A475" s="57"/>
      <c r="B475" s="57"/>
      <c r="C475" s="57"/>
      <c r="D475" s="57"/>
      <c r="E475" s="57"/>
      <c r="F475" s="57"/>
      <c r="G475" s="57"/>
    </row>
    <row r="476" spans="1:7" x14ac:dyDescent="0.25">
      <c r="A476" s="57"/>
      <c r="B476" s="83" t="s">
        <v>1029</v>
      </c>
      <c r="C476" s="57"/>
      <c r="D476" s="57"/>
      <c r="E476" s="57"/>
      <c r="F476" s="57"/>
      <c r="G476" s="57"/>
    </row>
    <row r="477" spans="1:7" x14ac:dyDescent="0.25">
      <c r="A477" s="70" t="s">
        <v>2599</v>
      </c>
      <c r="B477" s="70" t="s">
        <v>1031</v>
      </c>
      <c r="C477" s="158" t="s">
        <v>2001</v>
      </c>
      <c r="D477" s="204" t="s">
        <v>2001</v>
      </c>
      <c r="E477" s="57"/>
      <c r="F477" s="92" t="str">
        <f>IF($C$485=0,"",IF(C477="[for completion]","",IF(C477="","",C477/$C$485)))</f>
        <v/>
      </c>
      <c r="G477" s="92" t="str">
        <f>IF($D$485=0,"",IF(D477="[for completion]","",IF(D477="","",D477/$D$485)))</f>
        <v/>
      </c>
    </row>
    <row r="478" spans="1:7" x14ac:dyDescent="0.25">
      <c r="A478" s="70" t="s">
        <v>2600</v>
      </c>
      <c r="B478" s="70" t="s">
        <v>1033</v>
      </c>
      <c r="C478" s="158" t="s">
        <v>2001</v>
      </c>
      <c r="D478" s="204" t="s">
        <v>2001</v>
      </c>
      <c r="E478" s="57"/>
      <c r="F478" s="92" t="str">
        <f t="shared" ref="F478:F484" si="17">IF($C$485=0,"",IF(C478="[for completion]","",IF(C478="","",C478/$C$485)))</f>
        <v/>
      </c>
      <c r="G478" s="92" t="str">
        <f t="shared" ref="G478:G484" si="18">IF($D$485=0,"",IF(D478="[for completion]","",IF(D478="","",D478/$D$485)))</f>
        <v/>
      </c>
    </row>
    <row r="479" spans="1:7" x14ac:dyDescent="0.25">
      <c r="A479" s="70" t="s">
        <v>2601</v>
      </c>
      <c r="B479" s="70" t="s">
        <v>1035</v>
      </c>
      <c r="C479" s="158" t="s">
        <v>2001</v>
      </c>
      <c r="D479" s="204" t="s">
        <v>2001</v>
      </c>
      <c r="E479" s="57"/>
      <c r="F479" s="92" t="str">
        <f t="shared" si="17"/>
        <v/>
      </c>
      <c r="G479" s="92" t="str">
        <f t="shared" si="18"/>
        <v/>
      </c>
    </row>
    <row r="480" spans="1:7" x14ac:dyDescent="0.25">
      <c r="A480" s="70" t="s">
        <v>2602</v>
      </c>
      <c r="B480" s="70" t="s">
        <v>1037</v>
      </c>
      <c r="C480" s="158" t="s">
        <v>2001</v>
      </c>
      <c r="D480" s="204" t="s">
        <v>2001</v>
      </c>
      <c r="E480" s="57"/>
      <c r="F480" s="92" t="str">
        <f t="shared" si="17"/>
        <v/>
      </c>
      <c r="G480" s="92" t="str">
        <f t="shared" si="18"/>
        <v/>
      </c>
    </row>
    <row r="481" spans="1:7" x14ac:dyDescent="0.25">
      <c r="A481" s="70" t="s">
        <v>2603</v>
      </c>
      <c r="B481" s="70" t="s">
        <v>1039</v>
      </c>
      <c r="C481" s="158" t="s">
        <v>2001</v>
      </c>
      <c r="D481" s="204" t="s">
        <v>2001</v>
      </c>
      <c r="E481" s="57"/>
      <c r="F481" s="92" t="str">
        <f t="shared" si="17"/>
        <v/>
      </c>
      <c r="G481" s="92" t="str">
        <f t="shared" si="18"/>
        <v/>
      </c>
    </row>
    <row r="482" spans="1:7" x14ac:dyDescent="0.25">
      <c r="A482" s="70" t="s">
        <v>2604</v>
      </c>
      <c r="B482" s="70" t="s">
        <v>1041</v>
      </c>
      <c r="C482" s="158" t="s">
        <v>2001</v>
      </c>
      <c r="D482" s="204" t="s">
        <v>2001</v>
      </c>
      <c r="E482" s="57"/>
      <c r="F482" s="92" t="str">
        <f t="shared" si="17"/>
        <v/>
      </c>
      <c r="G482" s="92" t="str">
        <f t="shared" si="18"/>
        <v/>
      </c>
    </row>
    <row r="483" spans="1:7" x14ac:dyDescent="0.25">
      <c r="A483" s="70" t="s">
        <v>2605</v>
      </c>
      <c r="B483" s="70" t="s">
        <v>1043</v>
      </c>
      <c r="C483" s="158" t="s">
        <v>2001</v>
      </c>
      <c r="D483" s="204" t="s">
        <v>2001</v>
      </c>
      <c r="E483" s="57"/>
      <c r="F483" s="92" t="str">
        <f t="shared" si="17"/>
        <v/>
      </c>
      <c r="G483" s="92" t="str">
        <f t="shared" si="18"/>
        <v/>
      </c>
    </row>
    <row r="484" spans="1:7" x14ac:dyDescent="0.25">
      <c r="A484" s="70" t="s">
        <v>2606</v>
      </c>
      <c r="B484" s="70" t="s">
        <v>1045</v>
      </c>
      <c r="C484" s="158" t="s">
        <v>2001</v>
      </c>
      <c r="D484" s="204" t="s">
        <v>2001</v>
      </c>
      <c r="E484" s="57"/>
      <c r="F484" s="92" t="str">
        <f t="shared" si="17"/>
        <v/>
      </c>
      <c r="G484" s="92" t="str">
        <f t="shared" si="18"/>
        <v/>
      </c>
    </row>
    <row r="485" spans="1:7" x14ac:dyDescent="0.25">
      <c r="A485" s="70" t="s">
        <v>2607</v>
      </c>
      <c r="B485" s="94" t="s">
        <v>315</v>
      </c>
      <c r="C485" s="110">
        <f>SUM(C477:C484)</f>
        <v>0</v>
      </c>
      <c r="D485" s="154">
        <f>SUM(D477:D484)</f>
        <v>0</v>
      </c>
      <c r="E485" s="57"/>
      <c r="F485" s="135">
        <f>SUM(F477:F484)</f>
        <v>0</v>
      </c>
      <c r="G485" s="135">
        <f>SUM(G477:G484)</f>
        <v>0</v>
      </c>
    </row>
    <row r="486" spans="1:7" x14ac:dyDescent="0.25">
      <c r="A486" s="70" t="s">
        <v>2608</v>
      </c>
      <c r="B486" s="136" t="s">
        <v>1048</v>
      </c>
      <c r="C486" s="158"/>
      <c r="D486" s="204"/>
      <c r="E486" s="57"/>
      <c r="F486" s="92" t="s">
        <v>2384</v>
      </c>
      <c r="G486" s="92" t="s">
        <v>2384</v>
      </c>
    </row>
    <row r="487" spans="1:7" x14ac:dyDescent="0.25">
      <c r="A487" s="70" t="s">
        <v>2609</v>
      </c>
      <c r="B487" s="136" t="s">
        <v>1050</v>
      </c>
      <c r="C487" s="158"/>
      <c r="D487" s="204"/>
      <c r="E487" s="57"/>
      <c r="F487" s="92" t="s">
        <v>2384</v>
      </c>
      <c r="G487" s="92" t="s">
        <v>2384</v>
      </c>
    </row>
    <row r="488" spans="1:7" x14ac:dyDescent="0.25">
      <c r="A488" s="70" t="s">
        <v>2610</v>
      </c>
      <c r="B488" s="136" t="s">
        <v>1052</v>
      </c>
      <c r="C488" s="158"/>
      <c r="D488" s="204"/>
      <c r="E488" s="57"/>
      <c r="F488" s="92" t="s">
        <v>2384</v>
      </c>
      <c r="G488" s="92" t="s">
        <v>2384</v>
      </c>
    </row>
    <row r="489" spans="1:7" x14ac:dyDescent="0.25">
      <c r="A489" s="70" t="s">
        <v>2611</v>
      </c>
      <c r="B489" s="136" t="s">
        <v>1054</v>
      </c>
      <c r="C489" s="158"/>
      <c r="D489" s="204"/>
      <c r="E489" s="57"/>
      <c r="F489" s="92" t="s">
        <v>2384</v>
      </c>
      <c r="G489" s="92" t="s">
        <v>2384</v>
      </c>
    </row>
    <row r="490" spans="1:7" x14ac:dyDescent="0.25">
      <c r="A490" s="70" t="s">
        <v>2612</v>
      </c>
      <c r="B490" s="136" t="s">
        <v>1056</v>
      </c>
      <c r="C490" s="158"/>
      <c r="D490" s="204"/>
      <c r="E490" s="57"/>
      <c r="F490" s="92" t="s">
        <v>2384</v>
      </c>
      <c r="G490" s="92" t="s">
        <v>2384</v>
      </c>
    </row>
    <row r="491" spans="1:7" x14ac:dyDescent="0.25">
      <c r="A491" s="70" t="s">
        <v>2613</v>
      </c>
      <c r="B491" s="136" t="s">
        <v>1058</v>
      </c>
      <c r="C491" s="158"/>
      <c r="D491" s="204"/>
      <c r="E491" s="57"/>
      <c r="F491" s="92" t="s">
        <v>2384</v>
      </c>
      <c r="G491" s="92" t="s">
        <v>2384</v>
      </c>
    </row>
    <row r="492" spans="1:7" x14ac:dyDescent="0.25">
      <c r="A492" s="70" t="s">
        <v>2614</v>
      </c>
      <c r="B492" s="97"/>
      <c r="C492" s="57"/>
      <c r="D492" s="57"/>
      <c r="E492" s="57"/>
      <c r="F492" s="93"/>
      <c r="G492" s="93"/>
    </row>
    <row r="493" spans="1:7" x14ac:dyDescent="0.25">
      <c r="A493" s="70" t="s">
        <v>2615</v>
      </c>
      <c r="B493" s="97"/>
      <c r="C493" s="57"/>
      <c r="D493" s="57"/>
      <c r="E493" s="57"/>
      <c r="F493" s="93"/>
      <c r="G493" s="93"/>
    </row>
    <row r="494" spans="1:7" x14ac:dyDescent="0.25">
      <c r="A494" s="70" t="s">
        <v>2616</v>
      </c>
      <c r="B494" s="97"/>
      <c r="C494" s="57"/>
      <c r="D494" s="57"/>
      <c r="E494" s="57"/>
      <c r="F494" s="153"/>
      <c r="G494" s="153"/>
    </row>
    <row r="495" spans="1:7" x14ac:dyDescent="0.25">
      <c r="A495" s="79"/>
      <c r="B495" s="79" t="s">
        <v>1331</v>
      </c>
      <c r="C495" s="79" t="s">
        <v>995</v>
      </c>
      <c r="D495" s="79" t="s">
        <v>996</v>
      </c>
      <c r="E495" s="79"/>
      <c r="F495" s="79" t="s">
        <v>800</v>
      </c>
      <c r="G495" s="79" t="s">
        <v>997</v>
      </c>
    </row>
    <row r="496" spans="1:7" x14ac:dyDescent="0.25">
      <c r="A496" s="70" t="s">
        <v>2617</v>
      </c>
      <c r="B496" s="70" t="s">
        <v>1028</v>
      </c>
      <c r="C496" s="158" cm="1">
        <f t="array" ref="C496">IFERROR(SUMIFS('F1. Input'!C:C,'F1. Input'!$A:$A,Table1[Kapitalcenter],'F1. Input'!$B:$B,$A496),0)</f>
        <v>0.38052356361514228</v>
      </c>
      <c r="D496" s="76"/>
      <c r="E496" s="76"/>
      <c r="F496" s="76"/>
      <c r="G496" s="76"/>
    </row>
    <row r="497" spans="1:7" x14ac:dyDescent="0.25">
      <c r="A497" s="57"/>
      <c r="B497" s="57"/>
      <c r="C497" s="57"/>
      <c r="D497" s="57"/>
      <c r="E497" s="57"/>
      <c r="F497" s="57"/>
      <c r="G497" s="57"/>
    </row>
    <row r="498" spans="1:7" x14ac:dyDescent="0.25">
      <c r="A498" s="57"/>
      <c r="B498" s="83" t="s">
        <v>1029</v>
      </c>
      <c r="C498" s="57"/>
      <c r="D498" s="57"/>
      <c r="E498" s="57"/>
      <c r="F498" s="57"/>
      <c r="G498" s="57"/>
    </row>
    <row r="499" spans="1:7" x14ac:dyDescent="0.25">
      <c r="A499" s="70" t="s">
        <v>2618</v>
      </c>
      <c r="B499" s="70" t="s">
        <v>1031</v>
      </c>
      <c r="C499" s="158" cm="1">
        <f t="array" ref="C499">IFERROR(SUMIFS('F1. Input'!C:C,'F1. Input'!$A:$A,Table1[Kapitalcenter],'F1. Input'!$B:$B,$A499),0)</f>
        <v>5654.7112697389994</v>
      </c>
      <c r="D499" s="158" t="s">
        <v>2001</v>
      </c>
      <c r="E499" s="57"/>
      <c r="F499" s="92">
        <f>IF($C$507=0,"",IF(C499="[for completion]","",IF(C499="","",C499/$C$507)))</f>
        <v>0.90907555443556143</v>
      </c>
      <c r="G499" s="92" t="str">
        <f>IF($D$507=0,"",IF(D499="[for completion]","",IF(D499="","",D499/$D$507)))</f>
        <v/>
      </c>
    </row>
    <row r="500" spans="1:7" x14ac:dyDescent="0.25">
      <c r="A500" s="70" t="s">
        <v>2619</v>
      </c>
      <c r="B500" s="70" t="s">
        <v>1033</v>
      </c>
      <c r="C500" s="158" cm="1">
        <f t="array" ref="C500">IFERROR(SUMIFS('F1. Input'!C:C,'F1. Input'!$A:$A,Table1[Kapitalcenter],'F1. Input'!$B:$B,$A500),0)</f>
        <v>434.07309955582667</v>
      </c>
      <c r="D500" s="158" t="s">
        <v>2001</v>
      </c>
      <c r="E500" s="57"/>
      <c r="F500" s="92">
        <f t="shared" ref="F500:F506" si="19">IF($C$507=0,"",IF(C500="[for completion]","",IF(C500="","",C500/$C$507)))</f>
        <v>6.9783446903114707E-2</v>
      </c>
      <c r="G500" s="92" t="str">
        <f t="shared" ref="G500:G506" si="20">IF($D$507=0,"",IF(D500="[for completion]","",IF(D500="","",D500/$D$507)))</f>
        <v/>
      </c>
    </row>
    <row r="501" spans="1:7" x14ac:dyDescent="0.25">
      <c r="A501" s="70" t="s">
        <v>2620</v>
      </c>
      <c r="B501" s="70" t="s">
        <v>1035</v>
      </c>
      <c r="C501" s="158" cm="1">
        <f t="array" ref="C501">IFERROR(SUMIFS('F1. Input'!C:C,'F1. Input'!$A:$A,Table1[Kapitalcenter],'F1. Input'!$B:$B,$A501),0)</f>
        <v>112.02557021264381</v>
      </c>
      <c r="D501" s="158" t="s">
        <v>2001</v>
      </c>
      <c r="E501" s="57"/>
      <c r="F501" s="92">
        <f t="shared" si="19"/>
        <v>1.8009709513730775E-2</v>
      </c>
      <c r="G501" s="92" t="str">
        <f t="shared" si="20"/>
        <v/>
      </c>
    </row>
    <row r="502" spans="1:7" x14ac:dyDescent="0.25">
      <c r="A502" s="70" t="s">
        <v>2621</v>
      </c>
      <c r="B502" s="70" t="s">
        <v>1037</v>
      </c>
      <c r="C502" s="158" cm="1">
        <f t="array" ref="C502">IFERROR(SUMIFS('F1. Input'!C:C,'F1. Input'!$A:$A,Table1[Kapitalcenter],'F1. Input'!$B:$B,$A502),0)</f>
        <v>16.289596878270707</v>
      </c>
      <c r="D502" s="158" t="s">
        <v>2001</v>
      </c>
      <c r="E502" s="57"/>
      <c r="F502" s="92">
        <f t="shared" si="19"/>
        <v>2.6187852230215177E-3</v>
      </c>
      <c r="G502" s="92" t="str">
        <f t="shared" si="20"/>
        <v/>
      </c>
    </row>
    <row r="503" spans="1:7" x14ac:dyDescent="0.25">
      <c r="A503" s="70" t="s">
        <v>2622</v>
      </c>
      <c r="B503" s="70" t="s">
        <v>1039</v>
      </c>
      <c r="C503" s="158" cm="1">
        <f t="array" ref="C503">IFERROR(SUMIFS('F1. Input'!C:C,'F1. Input'!$A:$A,Table1[Kapitalcenter],'F1. Input'!$B:$B,$A503),0)</f>
        <v>2.4661703885456685</v>
      </c>
      <c r="D503" s="158" t="s">
        <v>2001</v>
      </c>
      <c r="E503" s="57"/>
      <c r="F503" s="92">
        <f t="shared" si="19"/>
        <v>3.9647209315484591E-4</v>
      </c>
      <c r="G503" s="92" t="str">
        <f t="shared" si="20"/>
        <v/>
      </c>
    </row>
    <row r="504" spans="1:7" x14ac:dyDescent="0.25">
      <c r="A504" s="70" t="s">
        <v>2623</v>
      </c>
      <c r="B504" s="70" t="s">
        <v>1041</v>
      </c>
      <c r="C504" s="158" cm="1">
        <f t="array" ref="C504">IFERROR(SUMIFS('F1. Input'!C:C,'F1. Input'!$A:$A,Table1[Kapitalcenter],'F1. Input'!$B:$B,$A504),0)</f>
        <v>0.7217513457036655</v>
      </c>
      <c r="D504" s="158" t="s">
        <v>2001</v>
      </c>
      <c r="E504" s="57"/>
      <c r="F504" s="92">
        <f t="shared" si="19"/>
        <v>1.160318314166475E-4</v>
      </c>
      <c r="G504" s="92" t="str">
        <f t="shared" si="20"/>
        <v/>
      </c>
    </row>
    <row r="505" spans="1:7" x14ac:dyDescent="0.25">
      <c r="A505" s="70" t="s">
        <v>2624</v>
      </c>
      <c r="B505" s="70" t="s">
        <v>1043</v>
      </c>
      <c r="C505" s="158" cm="1">
        <f t="array" ref="C505">IFERROR(SUMIFS('F1. Input'!C:C,'F1. Input'!$A:$A,Table1[Kapitalcenter],'F1. Input'!$B:$B,$A505),0)</f>
        <v>0</v>
      </c>
      <c r="D505" s="158" t="s">
        <v>2001</v>
      </c>
      <c r="E505" s="57"/>
      <c r="F505" s="92">
        <f t="shared" si="19"/>
        <v>0</v>
      </c>
      <c r="G505" s="92" t="str">
        <f t="shared" si="20"/>
        <v/>
      </c>
    </row>
    <row r="506" spans="1:7" x14ac:dyDescent="0.25">
      <c r="A506" s="70" t="s">
        <v>2625</v>
      </c>
      <c r="B506" s="70" t="s">
        <v>1045</v>
      </c>
      <c r="C506" s="158" cm="1">
        <f t="array" ref="C506">IFERROR(SUMIFS('F1. Input'!C:C,'F1. Input'!$A:$A,Table1[Kapitalcenter],'F1. Input'!$B:$B,$A506),0)</f>
        <v>0</v>
      </c>
      <c r="D506" s="158" t="s">
        <v>2001</v>
      </c>
      <c r="E506" s="57"/>
      <c r="F506" s="92">
        <f t="shared" si="19"/>
        <v>0</v>
      </c>
      <c r="G506" s="92" t="str">
        <f t="shared" si="20"/>
        <v/>
      </c>
    </row>
    <row r="507" spans="1:7" x14ac:dyDescent="0.25">
      <c r="A507" s="70" t="s">
        <v>2626</v>
      </c>
      <c r="B507" s="94" t="s">
        <v>315</v>
      </c>
      <c r="C507" s="110">
        <f>SUM(C499:C506)</f>
        <v>6220.2874581199903</v>
      </c>
      <c r="D507" s="154">
        <f>SUM(D499:D506)</f>
        <v>0</v>
      </c>
      <c r="E507" s="57"/>
      <c r="F507" s="135">
        <f>SUM(F499:F506)</f>
        <v>0.99999999999999989</v>
      </c>
      <c r="G507" s="135">
        <f>SUM(G499:G506)</f>
        <v>0</v>
      </c>
    </row>
    <row r="508" spans="1:7" x14ac:dyDescent="0.25">
      <c r="A508" s="70" t="s">
        <v>2627</v>
      </c>
      <c r="B508" s="136" t="s">
        <v>1048</v>
      </c>
      <c r="C508" s="158"/>
      <c r="D508" s="204"/>
      <c r="E508" s="57"/>
      <c r="F508" s="92" t="s">
        <v>2384</v>
      </c>
      <c r="G508" s="92" t="s">
        <v>2384</v>
      </c>
    </row>
    <row r="509" spans="1:7" x14ac:dyDescent="0.25">
      <c r="A509" s="70" t="s">
        <v>2628</v>
      </c>
      <c r="B509" s="136" t="s">
        <v>1050</v>
      </c>
      <c r="C509" s="158"/>
      <c r="D509" s="204"/>
      <c r="E509" s="57"/>
      <c r="F509" s="92" t="s">
        <v>2384</v>
      </c>
      <c r="G509" s="92" t="s">
        <v>2384</v>
      </c>
    </row>
    <row r="510" spans="1:7" x14ac:dyDescent="0.25">
      <c r="A510" s="70" t="s">
        <v>2629</v>
      </c>
      <c r="B510" s="136" t="s">
        <v>1052</v>
      </c>
      <c r="C510" s="158"/>
      <c r="D510" s="204"/>
      <c r="E510" s="57"/>
      <c r="F510" s="92" t="s">
        <v>2384</v>
      </c>
      <c r="G510" s="92" t="s">
        <v>2384</v>
      </c>
    </row>
    <row r="511" spans="1:7" x14ac:dyDescent="0.25">
      <c r="A511" s="70" t="s">
        <v>2630</v>
      </c>
      <c r="B511" s="136" t="s">
        <v>1054</v>
      </c>
      <c r="C511" s="158"/>
      <c r="D511" s="204"/>
      <c r="E511" s="57"/>
      <c r="F511" s="92" t="s">
        <v>2384</v>
      </c>
      <c r="G511" s="92" t="s">
        <v>2384</v>
      </c>
    </row>
    <row r="512" spans="1:7" x14ac:dyDescent="0.25">
      <c r="A512" s="70" t="s">
        <v>2631</v>
      </c>
      <c r="B512" s="136" t="s">
        <v>1056</v>
      </c>
      <c r="C512" s="158"/>
      <c r="D512" s="204"/>
      <c r="E512" s="57"/>
      <c r="F512" s="92" t="s">
        <v>2384</v>
      </c>
      <c r="G512" s="92" t="s">
        <v>2384</v>
      </c>
    </row>
    <row r="513" spans="1:7" x14ac:dyDescent="0.25">
      <c r="A513" s="70" t="s">
        <v>2632</v>
      </c>
      <c r="B513" s="136" t="s">
        <v>1058</v>
      </c>
      <c r="C513" s="158"/>
      <c r="D513" s="204"/>
      <c r="E513" s="57"/>
      <c r="F513" s="92" t="s">
        <v>2384</v>
      </c>
      <c r="G513" s="92" t="s">
        <v>2384</v>
      </c>
    </row>
    <row r="514" spans="1:7" x14ac:dyDescent="0.25">
      <c r="A514" s="70" t="s">
        <v>2633</v>
      </c>
      <c r="B514" s="97"/>
      <c r="C514" s="57"/>
      <c r="D514" s="57"/>
      <c r="E514" s="57"/>
      <c r="F514" s="137"/>
      <c r="G514" s="137"/>
    </row>
    <row r="515" spans="1:7" x14ac:dyDescent="0.25">
      <c r="A515" s="70" t="s">
        <v>2634</v>
      </c>
      <c r="B515" s="97"/>
      <c r="C515" s="57"/>
      <c r="D515" s="57"/>
      <c r="E515" s="57"/>
      <c r="F515" s="137"/>
      <c r="G515" s="137"/>
    </row>
    <row r="516" spans="1:7" x14ac:dyDescent="0.25">
      <c r="A516" s="70" t="s">
        <v>2635</v>
      </c>
      <c r="B516" s="97"/>
      <c r="C516" s="57"/>
      <c r="D516" s="57"/>
      <c r="E516" s="57"/>
      <c r="F516" s="137"/>
      <c r="G516" s="140"/>
    </row>
    <row r="517" spans="1:7" x14ac:dyDescent="0.25">
      <c r="A517" s="79"/>
      <c r="B517" s="79" t="s">
        <v>1351</v>
      </c>
      <c r="C517" s="79" t="s">
        <v>1352</v>
      </c>
      <c r="D517" s="79"/>
      <c r="E517" s="79"/>
      <c r="F517" s="79"/>
      <c r="G517" s="79"/>
    </row>
    <row r="518" spans="1:7" x14ac:dyDescent="0.25">
      <c r="A518" s="70" t="s">
        <v>2636</v>
      </c>
      <c r="B518" s="83" t="s">
        <v>1354</v>
      </c>
      <c r="C518" s="146" cm="1">
        <f t="array" ref="C518">IFERROR(SUMIFS('F1. Input'!C:C,'F1. Input'!$A:$A,Table1[Kapitalcenter],'F1. Input'!$B:$B,$A518),0)</f>
        <v>0.10952988151546232</v>
      </c>
      <c r="D518" s="146"/>
      <c r="E518" s="57"/>
      <c r="F518" s="57"/>
      <c r="G518" s="57"/>
    </row>
    <row r="519" spans="1:7" x14ac:dyDescent="0.25">
      <c r="A519" s="70" t="s">
        <v>2637</v>
      </c>
      <c r="B519" s="83" t="s">
        <v>1356</v>
      </c>
      <c r="C519" s="146" cm="1">
        <f t="array" ref="C519">IFERROR(SUMIFS('F1. Input'!C:C,'F1. Input'!$A:$A,Table1[Kapitalcenter],'F1. Input'!$B:$B,$A519),0)</f>
        <v>0.45879049821477658</v>
      </c>
      <c r="D519" s="146"/>
      <c r="E519" s="57"/>
      <c r="F519" s="57"/>
      <c r="G519" s="57"/>
    </row>
    <row r="520" spans="1:7" x14ac:dyDescent="0.25">
      <c r="A520" s="70" t="s">
        <v>2638</v>
      </c>
      <c r="B520" s="83" t="s">
        <v>1358</v>
      </c>
      <c r="C520" s="146" cm="1">
        <f t="array" ref="C520">IFERROR(SUMIFS('F1. Input'!C:C,'F1. Input'!$A:$A,Table1[Kapitalcenter],'F1. Input'!$B:$B,$A520),0)</f>
        <v>5.5113253499640164E-2</v>
      </c>
      <c r="D520" s="146"/>
      <c r="E520" s="57"/>
      <c r="F520" s="57"/>
      <c r="G520" s="57"/>
    </row>
    <row r="521" spans="1:7" x14ac:dyDescent="0.25">
      <c r="A521" s="70" t="s">
        <v>2639</v>
      </c>
      <c r="B521" s="83" t="s">
        <v>1360</v>
      </c>
      <c r="C521" s="146" cm="1">
        <f t="array" ref="C521">IFERROR(SUMIFS('F1. Input'!C:C,'F1. Input'!$A:$A,Table1[Kapitalcenter],'F1. Input'!$B:$B,$A521),0)</f>
        <v>0</v>
      </c>
      <c r="D521" s="146"/>
      <c r="E521" s="57"/>
      <c r="F521" s="57"/>
      <c r="G521" s="57"/>
    </row>
    <row r="522" spans="1:7" x14ac:dyDescent="0.25">
      <c r="A522" s="70" t="s">
        <v>2640</v>
      </c>
      <c r="B522" s="83" t="s">
        <v>1362</v>
      </c>
      <c r="C522" s="146" cm="1">
        <f t="array" ref="C522">IFERROR(SUMIFS('F1. Input'!C:C,'F1. Input'!$A:$A,Table1[Kapitalcenter],'F1. Input'!$B:$B,$A522),0)</f>
        <v>9.8889370549429784E-2</v>
      </c>
      <c r="D522" s="146"/>
      <c r="E522" s="57"/>
      <c r="F522" s="57"/>
      <c r="G522" s="57"/>
    </row>
    <row r="523" spans="1:7" x14ac:dyDescent="0.25">
      <c r="A523" s="70" t="s">
        <v>2641</v>
      </c>
      <c r="B523" s="83" t="s">
        <v>1364</v>
      </c>
      <c r="C523" s="146" cm="1">
        <f t="array" ref="C523">IFERROR(SUMIFS('F1. Input'!C:C,'F1. Input'!$A:$A,Table1[Kapitalcenter],'F1. Input'!$B:$B,$A523),0)</f>
        <v>2.5928018940581991E-2</v>
      </c>
      <c r="D523" s="146"/>
      <c r="E523" s="57"/>
      <c r="F523" s="57"/>
      <c r="G523" s="57"/>
    </row>
    <row r="524" spans="1:7" x14ac:dyDescent="0.25">
      <c r="A524" s="70" t="s">
        <v>2642</v>
      </c>
      <c r="B524" s="83" t="s">
        <v>1366</v>
      </c>
      <c r="C524" s="146" cm="1">
        <f t="array" ref="C524">IFERROR(SUMIFS('F1. Input'!C:C,'F1. Input'!$A:$A,Table1[Kapitalcenter],'F1. Input'!$B:$B,$A524),0)</f>
        <v>8.1413624572755264E-2</v>
      </c>
      <c r="D524" s="146"/>
      <c r="E524" s="57"/>
      <c r="F524" s="57"/>
      <c r="G524" s="57"/>
    </row>
    <row r="525" spans="1:7" x14ac:dyDescent="0.25">
      <c r="A525" s="70" t="s">
        <v>2643</v>
      </c>
      <c r="B525" s="83" t="s">
        <v>1368</v>
      </c>
      <c r="C525" s="146" cm="1">
        <f t="array" ref="C525">IFERROR(SUMIFS('F1. Input'!C:C,'F1. Input'!$A:$A,Table1[Kapitalcenter],'F1. Input'!$B:$B,$A525),0)</f>
        <v>0</v>
      </c>
      <c r="D525" s="146"/>
      <c r="E525" s="57"/>
      <c r="F525" s="57"/>
      <c r="G525" s="57"/>
    </row>
    <row r="526" spans="1:7" x14ac:dyDescent="0.25">
      <c r="A526" s="70" t="s">
        <v>2644</v>
      </c>
      <c r="B526" s="83" t="s">
        <v>1370</v>
      </c>
      <c r="C526" s="146" cm="1">
        <f t="array" ref="C526">IFERROR(SUMIFS('F1. Input'!C:C,'F1. Input'!$A:$A,Table1[Kapitalcenter],'F1. Input'!$B:$B,$A526),0)</f>
        <v>0.13548770751902145</v>
      </c>
      <c r="D526" s="146"/>
      <c r="E526" s="57"/>
      <c r="F526" s="57"/>
      <c r="G526" s="57"/>
    </row>
    <row r="527" spans="1:7" x14ac:dyDescent="0.25">
      <c r="A527" s="70" t="s">
        <v>2645</v>
      </c>
      <c r="B527" s="83" t="s">
        <v>1372</v>
      </c>
      <c r="C527" s="146" cm="1">
        <f t="array" ref="C527">IFERROR(SUMIFS('F1. Input'!C:C,'F1. Input'!$A:$A,Table1[Kapitalcenter],'F1. Input'!$B:$B,$A527),0)</f>
        <v>0</v>
      </c>
      <c r="D527" s="146"/>
      <c r="E527" s="57"/>
      <c r="F527" s="57"/>
      <c r="G527" s="57"/>
    </row>
    <row r="528" spans="1:7" x14ac:dyDescent="0.25">
      <c r="A528" s="70" t="s">
        <v>2646</v>
      </c>
      <c r="B528" s="83" t="s">
        <v>1374</v>
      </c>
      <c r="C528" s="146" cm="1">
        <f t="array" ref="C528">IFERROR(SUMIFS('F1. Input'!C:C,'F1. Input'!$A:$A,Table1[Kapitalcenter],'F1. Input'!$B:$B,$A528),0)</f>
        <v>5.5312191328210235E-5</v>
      </c>
      <c r="D528" s="146"/>
      <c r="E528" s="57"/>
      <c r="F528" s="57"/>
      <c r="G528" s="57"/>
    </row>
    <row r="529" spans="1:7" x14ac:dyDescent="0.25">
      <c r="A529" s="70" t="s">
        <v>2647</v>
      </c>
      <c r="B529" s="83" t="s">
        <v>1376</v>
      </c>
      <c r="C529" s="146" cm="1">
        <f t="array" ref="C529">IFERROR(SUMIFS('F1. Input'!C:C,'F1. Input'!$A:$A,Table1[Kapitalcenter],'F1. Input'!$B:$B,$A529),0)</f>
        <v>0</v>
      </c>
      <c r="D529" s="146"/>
      <c r="E529" s="57"/>
      <c r="F529" s="57"/>
      <c r="G529" s="57"/>
    </row>
    <row r="530" spans="1:7" x14ac:dyDescent="0.25">
      <c r="A530" s="70" t="s">
        <v>2648</v>
      </c>
      <c r="B530" s="83" t="s">
        <v>313</v>
      </c>
      <c r="C530" s="146">
        <f>SUM(C531)</f>
        <v>3.4792332997004217E-2</v>
      </c>
      <c r="D530" s="146"/>
      <c r="E530" s="57"/>
      <c r="F530" s="57"/>
      <c r="G530" s="57"/>
    </row>
    <row r="531" spans="1:7" x14ac:dyDescent="0.25">
      <c r="A531" s="70" t="s">
        <v>2649</v>
      </c>
      <c r="B531" s="136" t="s">
        <v>1379</v>
      </c>
      <c r="C531" s="146" cm="1">
        <f t="array" ref="C531">IFERROR(SUMIFS('F1. Input'!C:C,'F1. Input'!$A:$A,Table1[Kapitalcenter],'F1. Input'!$B:$B,$A531),0)</f>
        <v>3.4792332997004217E-2</v>
      </c>
      <c r="D531" s="76"/>
      <c r="E531" s="57"/>
      <c r="F531" s="57"/>
      <c r="G531" s="57"/>
    </row>
    <row r="532" spans="1:7" x14ac:dyDescent="0.25">
      <c r="A532" s="70" t="s">
        <v>2650</v>
      </c>
      <c r="B532" s="193"/>
      <c r="C532" s="146"/>
      <c r="D532" s="76"/>
      <c r="E532" s="57"/>
      <c r="F532" s="57"/>
      <c r="G532" s="57"/>
    </row>
    <row r="533" spans="1:7" x14ac:dyDescent="0.25">
      <c r="A533" s="70" t="s">
        <v>2651</v>
      </c>
      <c r="B533" s="193"/>
      <c r="C533" s="146"/>
      <c r="D533" s="76"/>
      <c r="E533" s="57"/>
      <c r="F533" s="57"/>
      <c r="G533" s="57"/>
    </row>
    <row r="534" spans="1:7" x14ac:dyDescent="0.25">
      <c r="A534" s="70" t="s">
        <v>2652</v>
      </c>
      <c r="B534" s="193"/>
      <c r="C534" s="146"/>
      <c r="D534" s="76"/>
      <c r="E534" s="57"/>
      <c r="F534" s="57"/>
      <c r="G534" s="57"/>
    </row>
    <row r="535" spans="1:7" x14ac:dyDescent="0.25">
      <c r="A535" s="70" t="s">
        <v>2653</v>
      </c>
      <c r="B535" s="193"/>
      <c r="C535" s="146"/>
      <c r="D535" s="76"/>
      <c r="E535" s="57"/>
      <c r="F535" s="57"/>
      <c r="G535" s="57"/>
    </row>
    <row r="536" spans="1:7" x14ac:dyDescent="0.25">
      <c r="A536" s="70" t="s">
        <v>2654</v>
      </c>
      <c r="B536" s="193"/>
      <c r="C536" s="146"/>
      <c r="D536" s="76"/>
      <c r="E536" s="57"/>
      <c r="F536" s="57"/>
      <c r="G536" s="57"/>
    </row>
    <row r="537" spans="1:7" x14ac:dyDescent="0.25">
      <c r="A537" s="70" t="s">
        <v>2655</v>
      </c>
      <c r="B537" s="193"/>
      <c r="C537" s="146"/>
      <c r="D537" s="76"/>
      <c r="E537" s="57"/>
      <c r="F537" s="57"/>
      <c r="G537" s="57"/>
    </row>
    <row r="538" spans="1:7" x14ac:dyDescent="0.25">
      <c r="A538" s="70" t="s">
        <v>2656</v>
      </c>
      <c r="B538" s="193"/>
      <c r="C538" s="146"/>
      <c r="D538" s="76"/>
      <c r="E538" s="57"/>
      <c r="F538" s="57"/>
      <c r="G538" s="57"/>
    </row>
    <row r="539" spans="1:7" x14ac:dyDescent="0.25">
      <c r="A539" s="70" t="s">
        <v>2657</v>
      </c>
      <c r="B539" s="193"/>
      <c r="C539" s="146"/>
      <c r="D539" s="76"/>
      <c r="E539" s="57"/>
      <c r="F539" s="57"/>
      <c r="G539" s="57"/>
    </row>
    <row r="540" spans="1:7" x14ac:dyDescent="0.25">
      <c r="A540" s="70" t="s">
        <v>2658</v>
      </c>
      <c r="B540" s="193"/>
      <c r="C540" s="146"/>
      <c r="D540" s="76"/>
      <c r="E540" s="57"/>
      <c r="F540" s="57"/>
      <c r="G540" s="57"/>
    </row>
    <row r="541" spans="1:7" x14ac:dyDescent="0.25">
      <c r="A541" s="70" t="s">
        <v>2659</v>
      </c>
      <c r="B541" s="193"/>
      <c r="C541" s="146"/>
      <c r="D541" s="76"/>
      <c r="E541" s="57"/>
      <c r="F541" s="57"/>
      <c r="G541" s="57"/>
    </row>
    <row r="542" spans="1:7" x14ac:dyDescent="0.25">
      <c r="A542" s="70" t="s">
        <v>2660</v>
      </c>
      <c r="B542" s="193"/>
      <c r="C542" s="146"/>
      <c r="D542" s="76"/>
      <c r="E542" s="57"/>
      <c r="F542" s="57"/>
      <c r="G542" s="54"/>
    </row>
    <row r="543" spans="1:7" x14ac:dyDescent="0.25">
      <c r="A543" s="70" t="s">
        <v>2661</v>
      </c>
      <c r="B543" s="193"/>
      <c r="C543" s="146"/>
      <c r="D543" s="76"/>
      <c r="E543" s="57"/>
      <c r="F543" s="57"/>
      <c r="G543" s="54"/>
    </row>
    <row r="544" spans="1:7" x14ac:dyDescent="0.25">
      <c r="A544" s="70" t="s">
        <v>2662</v>
      </c>
      <c r="B544" s="193"/>
      <c r="C544" s="146"/>
      <c r="D544" s="76"/>
      <c r="E544" s="57"/>
      <c r="F544" s="57"/>
      <c r="G544" s="54"/>
    </row>
    <row r="545" spans="1:7" x14ac:dyDescent="0.25">
      <c r="A545" s="79"/>
      <c r="B545" s="79" t="s">
        <v>2663</v>
      </c>
      <c r="C545" s="79" t="s">
        <v>275</v>
      </c>
      <c r="D545" s="79" t="s">
        <v>1394</v>
      </c>
      <c r="E545" s="79"/>
      <c r="F545" s="79" t="s">
        <v>800</v>
      </c>
      <c r="G545" s="79" t="s">
        <v>1395</v>
      </c>
    </row>
    <row r="546" spans="1:7" x14ac:dyDescent="0.25">
      <c r="A546" s="70" t="s">
        <v>2664</v>
      </c>
      <c r="B546" s="179" t="s">
        <v>3133</v>
      </c>
      <c r="C546" s="76" cm="1">
        <f t="array" ref="C546">IFERROR(SUMIFS('F1. Input'!C:C,'F1. Input'!$A:$A,Table1[Kapitalcenter],'F1. Input'!$B:$B,$A546),0)</f>
        <v>2722.5837486499995</v>
      </c>
      <c r="D546" s="76" cm="1">
        <f t="array" ref="D546">IFERROR(SUMIFS('F1. Input'!D:D,'F1. Input'!$A:$A,Table1[Kapitalcenter],'F1. Input'!$B:$B,$A546),0)</f>
        <v>151</v>
      </c>
      <c r="E546" s="62"/>
      <c r="F546" s="92">
        <f>IF($C$564=0,"",IF(C546="[for completion]","",IF(C546="","",C546/$C$564)))</f>
        <v>0.43769420094820904</v>
      </c>
      <c r="G546" s="92">
        <f>IF($D$564=0,"",IF(D546="[for completion]","",IF(D546="","",D546/$D$564)))</f>
        <v>0.2701252236135957</v>
      </c>
    </row>
    <row r="547" spans="1:7" x14ac:dyDescent="0.25">
      <c r="A547" s="70" t="s">
        <v>2665</v>
      </c>
      <c r="B547" s="179" t="s">
        <v>3134</v>
      </c>
      <c r="C547" s="76" cm="1">
        <f t="array" ref="C547">IFERROR(SUMIFS('F1. Input'!C:C,'F1. Input'!$A:$A,Table1[Kapitalcenter],'F1. Input'!$B:$B,$A547),0)</f>
        <v>1023.0862282600002</v>
      </c>
      <c r="D547" s="76" cm="1">
        <f t="array" ref="D547">IFERROR(SUMIFS('F1. Input'!D:D,'F1. Input'!$A:$A,Table1[Kapitalcenter],'F1. Input'!$B:$B,$A547),0)</f>
        <v>112</v>
      </c>
      <c r="E547" s="62"/>
      <c r="F547" s="92">
        <f t="shared" ref="F547:F563" si="21">IF($C$564=0,"",IF(C547="[for completion]","",IF(C547="","",C547/$C$564)))</f>
        <v>0.16447571517365447</v>
      </c>
      <c r="G547" s="92">
        <f t="shared" ref="G547:G563" si="22">IF($D$564=0,"",IF(D547="[for completion]","",IF(D547="","",D547/$D$564)))</f>
        <v>0.2003577817531306</v>
      </c>
    </row>
    <row r="548" spans="1:7" x14ac:dyDescent="0.25">
      <c r="A548" s="70" t="s">
        <v>2666</v>
      </c>
      <c r="B548" s="179" t="s">
        <v>3135</v>
      </c>
      <c r="C548" s="76" cm="1">
        <f t="array" ref="C548">IFERROR(SUMIFS('F1. Input'!C:C,'F1. Input'!$A:$A,Table1[Kapitalcenter],'F1. Input'!$B:$B,$A548),0)</f>
        <v>0</v>
      </c>
      <c r="D548" s="76" cm="1">
        <f t="array" ref="D548">IFERROR(SUMIFS('F1. Input'!D:D,'F1. Input'!$A:$A,Table1[Kapitalcenter],'F1. Input'!$B:$B,$A548),0)</f>
        <v>0</v>
      </c>
      <c r="E548" s="62"/>
      <c r="F548" s="92">
        <f t="shared" si="21"/>
        <v>0</v>
      </c>
      <c r="G548" s="92">
        <f t="shared" si="22"/>
        <v>0</v>
      </c>
    </row>
    <row r="549" spans="1:7" x14ac:dyDescent="0.25">
      <c r="A549" s="70" t="s">
        <v>2667</v>
      </c>
      <c r="B549" s="179" t="s">
        <v>2988</v>
      </c>
      <c r="C549" s="76" cm="1">
        <f t="array" ref="C549">IFERROR(SUMIFS('F1. Input'!C:C,'F1. Input'!$A:$A,Table1[Kapitalcenter],'F1. Input'!$B:$B,$A549),0)</f>
        <v>0</v>
      </c>
      <c r="D549" s="76" cm="1">
        <f t="array" ref="D549">IFERROR(SUMIFS('F1. Input'!D:D,'F1. Input'!$A:$A,Table1[Kapitalcenter],'F1. Input'!$B:$B,$A549),0)</f>
        <v>0</v>
      </c>
      <c r="E549" s="62"/>
      <c r="F549" s="92">
        <f t="shared" si="21"/>
        <v>0</v>
      </c>
      <c r="G549" s="92">
        <f t="shared" si="22"/>
        <v>0</v>
      </c>
    </row>
    <row r="550" spans="1:7" x14ac:dyDescent="0.25">
      <c r="A550" s="70" t="s">
        <v>2668</v>
      </c>
      <c r="B550" s="179" t="s">
        <v>2989</v>
      </c>
      <c r="C550" s="76" cm="1">
        <f t="array" ref="C550">IFERROR(SUMIFS('F1. Input'!C:C,'F1. Input'!$A:$A,Table1[Kapitalcenter],'F1. Input'!$B:$B,$A550),0)</f>
        <v>0</v>
      </c>
      <c r="D550" s="76" cm="1">
        <f t="array" ref="D550">IFERROR(SUMIFS('F1. Input'!D:D,'F1. Input'!$A:$A,Table1[Kapitalcenter],'F1. Input'!$B:$B,$A550),0)</f>
        <v>0</v>
      </c>
      <c r="E550" s="62"/>
      <c r="F550" s="92">
        <f t="shared" si="21"/>
        <v>0</v>
      </c>
      <c r="G550" s="92">
        <f t="shared" si="22"/>
        <v>0</v>
      </c>
    </row>
    <row r="551" spans="1:7" x14ac:dyDescent="0.25">
      <c r="A551" s="70" t="s">
        <v>2669</v>
      </c>
      <c r="B551" s="179" t="s">
        <v>3136</v>
      </c>
      <c r="C551" s="76" cm="1">
        <f t="array" ref="C551">IFERROR(SUMIFS('F1. Input'!C:C,'F1. Input'!$A:$A,Table1[Kapitalcenter],'F1. Input'!$B:$B,$A551),0)</f>
        <v>0</v>
      </c>
      <c r="D551" s="76" cm="1">
        <f t="array" ref="D551">IFERROR(SUMIFS('F1. Input'!D:D,'F1. Input'!$A:$A,Table1[Kapitalcenter],'F1. Input'!$B:$B,$A551),0)</f>
        <v>0</v>
      </c>
      <c r="E551" s="62"/>
      <c r="F551" s="92">
        <f t="shared" si="21"/>
        <v>0</v>
      </c>
      <c r="G551" s="92">
        <f t="shared" si="22"/>
        <v>0</v>
      </c>
    </row>
    <row r="552" spans="1:7" x14ac:dyDescent="0.25">
      <c r="A552" s="70" t="s">
        <v>2670</v>
      </c>
      <c r="B552" s="179" t="s">
        <v>3137</v>
      </c>
      <c r="C552" s="76" cm="1">
        <f t="array" ref="C552">IFERROR(SUMIFS('F1. Input'!C:C,'F1. Input'!$A:$A,Table1[Kapitalcenter],'F1. Input'!$B:$B,$A552),0)</f>
        <v>0</v>
      </c>
      <c r="D552" s="76" cm="1">
        <f t="array" ref="D552">IFERROR(SUMIFS('F1. Input'!D:D,'F1. Input'!$A:$A,Table1[Kapitalcenter],'F1. Input'!$B:$B,$A552),0)</f>
        <v>0</v>
      </c>
      <c r="E552" s="62"/>
      <c r="F552" s="92">
        <f t="shared" si="21"/>
        <v>0</v>
      </c>
      <c r="G552" s="92">
        <f t="shared" si="22"/>
        <v>0</v>
      </c>
    </row>
    <row r="553" spans="1:7" x14ac:dyDescent="0.25">
      <c r="A553" s="70" t="s">
        <v>2671</v>
      </c>
      <c r="B553" s="179" t="s">
        <v>3138</v>
      </c>
      <c r="C553" s="76" cm="1">
        <f t="array" ref="C553">IFERROR(SUMIFS('F1. Input'!C:C,'F1. Input'!$A:$A,Table1[Kapitalcenter],'F1. Input'!$B:$B,$A553),0)</f>
        <v>1590.6780679799997</v>
      </c>
      <c r="D553" s="76" cm="1">
        <f t="array" ref="D553">IFERROR(SUMIFS('F1. Input'!D:D,'F1. Input'!$A:$A,Table1[Kapitalcenter],'F1. Input'!$B:$B,$A553),0)</f>
        <v>159</v>
      </c>
      <c r="E553" s="62"/>
      <c r="F553" s="92">
        <f t="shared" si="21"/>
        <v>0.25572420546312846</v>
      </c>
      <c r="G553" s="92">
        <f t="shared" si="22"/>
        <v>0.2844364937388193</v>
      </c>
    </row>
    <row r="554" spans="1:7" x14ac:dyDescent="0.25">
      <c r="A554" s="70" t="s">
        <v>2672</v>
      </c>
      <c r="B554" s="179" t="s">
        <v>3139</v>
      </c>
      <c r="C554" s="76" cm="1">
        <f t="array" ref="C554">IFERROR(SUMIFS('F1. Input'!C:C,'F1. Input'!$A:$A,Table1[Kapitalcenter],'F1. Input'!$B:$B,$A554),0)</f>
        <v>883.93941323000024</v>
      </c>
      <c r="D554" s="76" cm="1">
        <f t="array" ref="D554">IFERROR(SUMIFS('F1. Input'!D:D,'F1. Input'!$A:$A,Table1[Kapitalcenter],'F1. Input'!$B:$B,$A554),0)</f>
        <v>137</v>
      </c>
      <c r="E554" s="62"/>
      <c r="F554" s="92">
        <f t="shared" si="21"/>
        <v>0.14210587841500807</v>
      </c>
      <c r="G554" s="92">
        <f t="shared" si="22"/>
        <v>0.24508050089445438</v>
      </c>
    </row>
    <row r="555" spans="1:7" x14ac:dyDescent="0.25">
      <c r="A555" s="70" t="s">
        <v>2673</v>
      </c>
      <c r="B555" s="179" t="s">
        <v>3140</v>
      </c>
      <c r="C555" s="76" cm="1">
        <f t="array" ref="C555">IFERROR(SUMIFS('F1. Input'!C:C,'F1. Input'!$A:$A,Table1[Kapitalcenter],'F1. Input'!$B:$B,$A555),0)</f>
        <v>0</v>
      </c>
      <c r="D555" s="76" cm="1">
        <f t="array" ref="D555">IFERROR(SUMIFS('F1. Input'!D:D,'F1. Input'!$A:$A,Table1[Kapitalcenter],'F1. Input'!$B:$B,$A555),0)</f>
        <v>0</v>
      </c>
      <c r="E555" s="62"/>
      <c r="F555" s="92">
        <f t="shared" si="21"/>
        <v>0</v>
      </c>
      <c r="G555" s="92">
        <f t="shared" si="22"/>
        <v>0</v>
      </c>
    </row>
    <row r="556" spans="1:7" x14ac:dyDescent="0.25">
      <c r="A556" s="70" t="s">
        <v>2674</v>
      </c>
      <c r="B556" s="179" t="s">
        <v>3141</v>
      </c>
      <c r="C556" s="76" cm="1">
        <f t="array" ref="C556">IFERROR(SUMIFS('F1. Input'!C:C,'F1. Input'!$A:$A,Table1[Kapitalcenter],'F1. Input'!$B:$B,$A556),0)</f>
        <v>0</v>
      </c>
      <c r="D556" s="76" cm="1">
        <f t="array" ref="D556">IFERROR(SUMIFS('F1. Input'!D:D,'F1. Input'!$A:$A,Table1[Kapitalcenter],'F1. Input'!$B:$B,$A556),0)</f>
        <v>0</v>
      </c>
      <c r="E556" s="62"/>
      <c r="F556" s="92">
        <f t="shared" si="21"/>
        <v>0</v>
      </c>
      <c r="G556" s="92">
        <f t="shared" si="22"/>
        <v>0</v>
      </c>
    </row>
    <row r="557" spans="1:7" x14ac:dyDescent="0.25">
      <c r="A557" s="70" t="s">
        <v>2675</v>
      </c>
      <c r="B557" s="179" t="s">
        <v>3142</v>
      </c>
      <c r="C557" s="76" cm="1">
        <f t="array" ref="C557">IFERROR(SUMIFS('F1. Input'!C:C,'F1. Input'!$A:$A,Table1[Kapitalcenter],'F1. Input'!$B:$B,$A557),0)</f>
        <v>0</v>
      </c>
      <c r="D557" s="76" cm="1">
        <f t="array" ref="D557">IFERROR(SUMIFS('F1. Input'!D:D,'F1. Input'!$A:$A,Table1[Kapitalcenter],'F1. Input'!$B:$B,$A557),0)</f>
        <v>0</v>
      </c>
      <c r="E557" s="62"/>
      <c r="F557" s="92">
        <f t="shared" si="21"/>
        <v>0</v>
      </c>
      <c r="G557" s="92">
        <f t="shared" si="22"/>
        <v>0</v>
      </c>
    </row>
    <row r="558" spans="1:7" x14ac:dyDescent="0.25">
      <c r="A558" s="70" t="s">
        <v>2676</v>
      </c>
      <c r="B558" s="179" t="s">
        <v>3143</v>
      </c>
      <c r="C558" s="76" cm="1">
        <f t="array" ref="C558">IFERROR(SUMIFS('F1. Input'!C:C,'F1. Input'!$A:$A,Table1[Kapitalcenter],'F1. Input'!$B:$B,$A558),0)</f>
        <v>0</v>
      </c>
      <c r="D558" s="76" cm="1">
        <f t="array" ref="D558">IFERROR(SUMIFS('F1. Input'!D:D,'F1. Input'!$A:$A,Table1[Kapitalcenter],'F1. Input'!$B:$B,$A558),0)</f>
        <v>0</v>
      </c>
      <c r="E558" s="62"/>
      <c r="F558" s="92">
        <f t="shared" si="21"/>
        <v>0</v>
      </c>
      <c r="G558" s="92">
        <f t="shared" si="22"/>
        <v>0</v>
      </c>
    </row>
    <row r="559" spans="1:7" x14ac:dyDescent="0.25">
      <c r="A559" s="70" t="s">
        <v>2677</v>
      </c>
      <c r="B559" s="179" t="s">
        <v>3144</v>
      </c>
      <c r="C559" s="76" cm="1">
        <f t="array" ref="C559">IFERROR(SUMIFS('F1. Input'!C:C,'F1. Input'!$A:$A,Table1[Kapitalcenter],'F1. Input'!$B:$B,$A559),0)</f>
        <v>0</v>
      </c>
      <c r="D559" s="76" cm="1">
        <f t="array" ref="D559">IFERROR(SUMIFS('F1. Input'!D:D,'F1. Input'!$A:$A,Table1[Kapitalcenter],'F1. Input'!$B:$B,$A559),0)</f>
        <v>0</v>
      </c>
      <c r="E559" s="62"/>
      <c r="F559" s="92">
        <f t="shared" si="21"/>
        <v>0</v>
      </c>
      <c r="G559" s="92">
        <f t="shared" si="22"/>
        <v>0</v>
      </c>
    </row>
    <row r="560" spans="1:7" x14ac:dyDescent="0.25">
      <c r="A560" s="70" t="s">
        <v>2678</v>
      </c>
      <c r="B560" s="179"/>
      <c r="C560" s="76"/>
      <c r="D560" s="76"/>
      <c r="E560" s="62"/>
      <c r="F560" s="92" t="str">
        <f t="shared" si="21"/>
        <v/>
      </c>
      <c r="G560" s="92" t="str">
        <f t="shared" si="22"/>
        <v/>
      </c>
    </row>
    <row r="561" spans="1:7" x14ac:dyDescent="0.25">
      <c r="A561" s="70" t="s">
        <v>2679</v>
      </c>
      <c r="B561" s="179"/>
      <c r="C561" s="76"/>
      <c r="D561" s="76"/>
      <c r="E561" s="62"/>
      <c r="F561" s="92" t="str">
        <f t="shared" si="21"/>
        <v/>
      </c>
      <c r="G561" s="92" t="str">
        <f t="shared" si="22"/>
        <v/>
      </c>
    </row>
    <row r="562" spans="1:7" x14ac:dyDescent="0.25">
      <c r="A562" s="70" t="s">
        <v>2680</v>
      </c>
      <c r="B562" s="179"/>
      <c r="C562" s="76"/>
      <c r="D562" s="76"/>
      <c r="E562" s="62"/>
      <c r="F562" s="92" t="str">
        <f t="shared" si="21"/>
        <v/>
      </c>
      <c r="G562" s="92" t="str">
        <f t="shared" si="22"/>
        <v/>
      </c>
    </row>
    <row r="563" spans="1:7" x14ac:dyDescent="0.25">
      <c r="A563" s="70" t="s">
        <v>2681</v>
      </c>
      <c r="B563" s="83" t="s">
        <v>1141</v>
      </c>
      <c r="C563" s="76" cm="1">
        <f t="array" ref="C563">IFERROR(SUMIFS('F1. Input'!C:C,'F1. Input'!$A:$A,Table1[Kapitalcenter],'F1. Input'!$B:$B,$A563),0)</f>
        <v>0</v>
      </c>
      <c r="D563" s="76" cm="1">
        <f t="array" ref="D563">IFERROR(SUMIFS('F1. Input'!D:D,'F1. Input'!$A:$A,Table1[Kapitalcenter],'F1. Input'!$B:$B,$A563),0)</f>
        <v>0</v>
      </c>
      <c r="E563" s="62"/>
      <c r="F563" s="92">
        <f t="shared" si="21"/>
        <v>0</v>
      </c>
      <c r="G563" s="92">
        <f t="shared" si="22"/>
        <v>0</v>
      </c>
    </row>
    <row r="564" spans="1:7" x14ac:dyDescent="0.25">
      <c r="A564" s="70" t="s">
        <v>2682</v>
      </c>
      <c r="B564" s="83" t="s">
        <v>315</v>
      </c>
      <c r="C564" s="110">
        <f>SUM(C546:C563)</f>
        <v>6220.2874581199994</v>
      </c>
      <c r="D564" s="139">
        <f>SUM(D546:D563)</f>
        <v>559</v>
      </c>
      <c r="E564" s="62"/>
      <c r="F564" s="135">
        <f>SUM(F546:F563)</f>
        <v>1</v>
      </c>
      <c r="G564" s="135">
        <f>SUM(G546:G563)</f>
        <v>1</v>
      </c>
    </row>
    <row r="565" spans="1:7" x14ac:dyDescent="0.25">
      <c r="A565" s="70" t="s">
        <v>2683</v>
      </c>
      <c r="B565" s="74"/>
      <c r="C565" s="57"/>
      <c r="D565" s="57"/>
      <c r="E565" s="62"/>
      <c r="F565" s="62"/>
      <c r="G565" s="62"/>
    </row>
    <row r="566" spans="1:7" x14ac:dyDescent="0.25">
      <c r="A566" s="70" t="s">
        <v>2684</v>
      </c>
      <c r="B566" s="74"/>
      <c r="C566" s="57"/>
      <c r="D566" s="57"/>
      <c r="E566" s="62"/>
      <c r="F566" s="62"/>
      <c r="G566" s="62"/>
    </row>
    <row r="567" spans="1:7" x14ac:dyDescent="0.25">
      <c r="A567" s="70" t="s">
        <v>2685</v>
      </c>
      <c r="B567" s="74"/>
      <c r="C567" s="57"/>
      <c r="D567" s="57"/>
      <c r="E567" s="62"/>
      <c r="F567" s="62"/>
      <c r="G567" s="62"/>
    </row>
    <row r="568" spans="1:7" x14ac:dyDescent="0.25">
      <c r="A568" s="79"/>
      <c r="B568" s="79" t="s">
        <v>2686</v>
      </c>
      <c r="C568" s="79" t="s">
        <v>275</v>
      </c>
      <c r="D568" s="79" t="s">
        <v>1394</v>
      </c>
      <c r="E568" s="79"/>
      <c r="F568" s="79" t="s">
        <v>800</v>
      </c>
      <c r="G568" s="79" t="s">
        <v>2687</v>
      </c>
    </row>
    <row r="569" spans="1:7" x14ac:dyDescent="0.25">
      <c r="A569" s="70" t="s">
        <v>2688</v>
      </c>
      <c r="B569" s="179" t="s">
        <v>3145</v>
      </c>
      <c r="C569" s="158" cm="1">
        <f t="array" ref="C569">IFERROR(SUMIFS('F1. Input'!C:C,'F1. Input'!$A:$A,Table1[Kapitalcenter],'F1. Input'!$B:$B,$A569),0)</f>
        <v>2722.5837486499995</v>
      </c>
      <c r="D569" s="204" cm="1">
        <f t="array" ref="D569">IFERROR(SUMIFS('F1. Input'!D:D,'F1. Input'!$A:$A,Table1[Kapitalcenter],'F1. Input'!$B:$B,$A569),0)</f>
        <v>151</v>
      </c>
      <c r="E569" s="62"/>
      <c r="F569" s="92">
        <f>IF($C$587=0,"",IF(C569="[for completion]","",IF(C569="","",C569/$C$587)))</f>
        <v>0.43769420094820904</v>
      </c>
      <c r="G569" s="92">
        <f>IF($D$587=0,"",IF(D569="[for completion]","",IF(D569="","",D569/$D$587)))</f>
        <v>0.2701252236135957</v>
      </c>
    </row>
    <row r="570" spans="1:7" x14ac:dyDescent="0.25">
      <c r="A570" s="70" t="s">
        <v>2689</v>
      </c>
      <c r="B570" s="179" t="s">
        <v>3146</v>
      </c>
      <c r="C570" s="158" cm="1">
        <f t="array" ref="C570">IFERROR(SUMIFS('F1. Input'!C:C,'F1. Input'!$A:$A,Table1[Kapitalcenter],'F1. Input'!$B:$B,$A570),0)</f>
        <v>1023.0862282600002</v>
      </c>
      <c r="D570" s="204" cm="1">
        <f t="array" ref="D570">IFERROR(SUMIFS('F1. Input'!D:D,'F1. Input'!$A:$A,Table1[Kapitalcenter],'F1. Input'!$B:$B,$A570),0)</f>
        <v>112</v>
      </c>
      <c r="E570" s="62"/>
      <c r="F570" s="92">
        <f t="shared" ref="F570:F586" si="23">IF($C$587=0,"",IF(C570="[for completion]","",IF(C570="","",C570/$C$587)))</f>
        <v>0.16447571517365447</v>
      </c>
      <c r="G570" s="92">
        <f t="shared" ref="G570:G586" si="24">IF($D$587=0,"",IF(D570="[for completion]","",IF(D570="","",D570/$D$587)))</f>
        <v>0.2003577817531306</v>
      </c>
    </row>
    <row r="571" spans="1:7" x14ac:dyDescent="0.25">
      <c r="A571" s="70" t="s">
        <v>2690</v>
      </c>
      <c r="B571" s="179" t="s">
        <v>3147</v>
      </c>
      <c r="C571" s="158" cm="1">
        <f t="array" ref="C571">IFERROR(SUMIFS('F1. Input'!C:C,'F1. Input'!$A:$A,Table1[Kapitalcenter],'F1. Input'!$B:$B,$A571),0)</f>
        <v>0</v>
      </c>
      <c r="D571" s="204" cm="1">
        <f t="array" ref="D571">IFERROR(SUMIFS('F1. Input'!D:D,'F1. Input'!$A:$A,Table1[Kapitalcenter],'F1. Input'!$B:$B,$A571),0)</f>
        <v>0</v>
      </c>
      <c r="E571" s="62"/>
      <c r="F571" s="92">
        <f t="shared" si="23"/>
        <v>0</v>
      </c>
      <c r="G571" s="92">
        <f t="shared" si="24"/>
        <v>0</v>
      </c>
    </row>
    <row r="572" spans="1:7" x14ac:dyDescent="0.25">
      <c r="A572" s="70" t="s">
        <v>2691</v>
      </c>
      <c r="B572" s="179" t="s">
        <v>3148</v>
      </c>
      <c r="C572" s="158" cm="1">
        <f t="array" ref="C572">IFERROR(SUMIFS('F1. Input'!C:C,'F1. Input'!$A:$A,Table1[Kapitalcenter],'F1. Input'!$B:$B,$A572),0)</f>
        <v>0</v>
      </c>
      <c r="D572" s="204" cm="1">
        <f t="array" ref="D572">IFERROR(SUMIFS('F1. Input'!D:D,'F1. Input'!$A:$A,Table1[Kapitalcenter],'F1. Input'!$B:$B,$A572),0)</f>
        <v>0</v>
      </c>
      <c r="E572" s="62"/>
      <c r="F572" s="92">
        <f t="shared" si="23"/>
        <v>0</v>
      </c>
      <c r="G572" s="92">
        <f t="shared" si="24"/>
        <v>0</v>
      </c>
    </row>
    <row r="573" spans="1:7" x14ac:dyDescent="0.25">
      <c r="A573" s="70" t="s">
        <v>2692</v>
      </c>
      <c r="B573" s="179" t="s">
        <v>3149</v>
      </c>
      <c r="C573" s="158" cm="1">
        <f t="array" ref="C573">IFERROR(SUMIFS('F1. Input'!C:C,'F1. Input'!$A:$A,Table1[Kapitalcenter],'F1. Input'!$B:$B,$A573),0)</f>
        <v>0</v>
      </c>
      <c r="D573" s="204" cm="1">
        <f t="array" ref="D573">IFERROR(SUMIFS('F1. Input'!D:D,'F1. Input'!$A:$A,Table1[Kapitalcenter],'F1. Input'!$B:$B,$A573),0)</f>
        <v>0</v>
      </c>
      <c r="E573" s="62"/>
      <c r="F573" s="92">
        <f t="shared" si="23"/>
        <v>0</v>
      </c>
      <c r="G573" s="92">
        <f t="shared" si="24"/>
        <v>0</v>
      </c>
    </row>
    <row r="574" spans="1:7" x14ac:dyDescent="0.25">
      <c r="A574" s="70" t="s">
        <v>2693</v>
      </c>
      <c r="B574" s="179" t="s">
        <v>3150</v>
      </c>
      <c r="C574" s="158" cm="1">
        <f t="array" ref="C574">IFERROR(SUMIFS('F1. Input'!C:C,'F1. Input'!$A:$A,Table1[Kapitalcenter],'F1. Input'!$B:$B,$A574),0)</f>
        <v>0</v>
      </c>
      <c r="D574" s="204" cm="1">
        <f t="array" ref="D574">IFERROR(SUMIFS('F1. Input'!D:D,'F1. Input'!$A:$A,Table1[Kapitalcenter],'F1. Input'!$B:$B,$A574),0)</f>
        <v>0</v>
      </c>
      <c r="E574" s="62"/>
      <c r="F574" s="92">
        <f t="shared" si="23"/>
        <v>0</v>
      </c>
      <c r="G574" s="92">
        <f t="shared" si="24"/>
        <v>0</v>
      </c>
    </row>
    <row r="575" spans="1:7" x14ac:dyDescent="0.25">
      <c r="A575" s="70" t="s">
        <v>2694</v>
      </c>
      <c r="B575" s="179" t="s">
        <v>3151</v>
      </c>
      <c r="C575" s="158" cm="1">
        <f t="array" ref="C575">IFERROR(SUMIFS('F1. Input'!C:C,'F1. Input'!$A:$A,Table1[Kapitalcenter],'F1. Input'!$B:$B,$A575),0)</f>
        <v>0</v>
      </c>
      <c r="D575" s="204" cm="1">
        <f t="array" ref="D575">IFERROR(SUMIFS('F1. Input'!D:D,'F1. Input'!$A:$A,Table1[Kapitalcenter],'F1. Input'!$B:$B,$A575),0)</f>
        <v>0</v>
      </c>
      <c r="E575" s="62"/>
      <c r="F575" s="92">
        <f t="shared" si="23"/>
        <v>0</v>
      </c>
      <c r="G575" s="92">
        <f t="shared" si="24"/>
        <v>0</v>
      </c>
    </row>
    <row r="576" spans="1:7" x14ac:dyDescent="0.25">
      <c r="A576" s="70" t="s">
        <v>2695</v>
      </c>
      <c r="B576" s="179" t="s">
        <v>3152</v>
      </c>
      <c r="C576" s="158" cm="1">
        <f t="array" ref="C576">IFERROR(SUMIFS('F1. Input'!C:C,'F1. Input'!$A:$A,Table1[Kapitalcenter],'F1. Input'!$B:$B,$A576),0)</f>
        <v>1590.6780679799997</v>
      </c>
      <c r="D576" s="204" cm="1">
        <f t="array" ref="D576">IFERROR(SUMIFS('F1. Input'!D:D,'F1. Input'!$A:$A,Table1[Kapitalcenter],'F1. Input'!$B:$B,$A576),0)</f>
        <v>159</v>
      </c>
      <c r="E576" s="62"/>
      <c r="F576" s="92">
        <f t="shared" si="23"/>
        <v>0.25572420546312846</v>
      </c>
      <c r="G576" s="92">
        <f t="shared" si="24"/>
        <v>0.2844364937388193</v>
      </c>
    </row>
    <row r="577" spans="1:7" x14ac:dyDescent="0.25">
      <c r="A577" s="70" t="s">
        <v>2696</v>
      </c>
      <c r="B577" s="179" t="s">
        <v>3153</v>
      </c>
      <c r="C577" s="158" cm="1">
        <f t="array" ref="C577">IFERROR(SUMIFS('F1. Input'!C:C,'F1. Input'!$A:$A,Table1[Kapitalcenter],'F1. Input'!$B:$B,$A577),0)</f>
        <v>883.93941323000024</v>
      </c>
      <c r="D577" s="204" cm="1">
        <f t="array" ref="D577">IFERROR(SUMIFS('F1. Input'!D:D,'F1. Input'!$A:$A,Table1[Kapitalcenter],'F1. Input'!$B:$B,$A577),0)</f>
        <v>137</v>
      </c>
      <c r="E577" s="62"/>
      <c r="F577" s="92">
        <f t="shared" si="23"/>
        <v>0.14210587841500807</v>
      </c>
      <c r="G577" s="92">
        <f t="shared" si="24"/>
        <v>0.24508050089445438</v>
      </c>
    </row>
    <row r="578" spans="1:7" x14ac:dyDescent="0.25">
      <c r="A578" s="70" t="s">
        <v>2697</v>
      </c>
      <c r="B578" s="179" t="s">
        <v>3154</v>
      </c>
      <c r="C578" s="158" cm="1">
        <f t="array" ref="C578">IFERROR(SUMIFS('F1. Input'!C:C,'F1. Input'!$A:$A,Table1[Kapitalcenter],'F1. Input'!$B:$B,$A578),0)</f>
        <v>0</v>
      </c>
      <c r="D578" s="204" cm="1">
        <f t="array" ref="D578">IFERROR(SUMIFS('F1. Input'!D:D,'F1. Input'!$A:$A,Table1[Kapitalcenter],'F1. Input'!$B:$B,$A578),0)</f>
        <v>0</v>
      </c>
      <c r="E578" s="62"/>
      <c r="F578" s="92">
        <f t="shared" si="23"/>
        <v>0</v>
      </c>
      <c r="G578" s="92">
        <f t="shared" si="24"/>
        <v>0</v>
      </c>
    </row>
    <row r="579" spans="1:7" x14ac:dyDescent="0.25">
      <c r="A579" s="70" t="s">
        <v>2698</v>
      </c>
      <c r="B579" s="179" t="s">
        <v>3155</v>
      </c>
      <c r="C579" s="158" cm="1">
        <f t="array" ref="C579">IFERROR(SUMIFS('F1. Input'!C:C,'F1. Input'!$A:$A,Table1[Kapitalcenter],'F1. Input'!$B:$B,$A579),0)</f>
        <v>0</v>
      </c>
      <c r="D579" s="204" cm="1">
        <f t="array" ref="D579">IFERROR(SUMIFS('F1. Input'!D:D,'F1. Input'!$A:$A,Table1[Kapitalcenter],'F1. Input'!$B:$B,$A579),0)</f>
        <v>0</v>
      </c>
      <c r="E579" s="62"/>
      <c r="F579" s="92">
        <f t="shared" si="23"/>
        <v>0</v>
      </c>
      <c r="G579" s="92">
        <f t="shared" si="24"/>
        <v>0</v>
      </c>
    </row>
    <row r="580" spans="1:7" x14ac:dyDescent="0.25">
      <c r="A580" s="70" t="s">
        <v>2699</v>
      </c>
      <c r="B580" s="179" t="s">
        <v>3156</v>
      </c>
      <c r="C580" s="158" cm="1">
        <f t="array" ref="C580">IFERROR(SUMIFS('F1. Input'!C:C,'F1. Input'!$A:$A,Table1[Kapitalcenter],'F1. Input'!$B:$B,$A580),0)</f>
        <v>0</v>
      </c>
      <c r="D580" s="204" cm="1">
        <f t="array" ref="D580">IFERROR(SUMIFS('F1. Input'!D:D,'F1. Input'!$A:$A,Table1[Kapitalcenter],'F1. Input'!$B:$B,$A580),0)</f>
        <v>0</v>
      </c>
      <c r="E580" s="62"/>
      <c r="F580" s="92">
        <f t="shared" si="23"/>
        <v>0</v>
      </c>
      <c r="G580" s="92">
        <f t="shared" si="24"/>
        <v>0</v>
      </c>
    </row>
    <row r="581" spans="1:7" x14ac:dyDescent="0.25">
      <c r="A581" s="70" t="s">
        <v>2700</v>
      </c>
      <c r="B581" s="179" t="s">
        <v>3157</v>
      </c>
      <c r="C581" s="158" cm="1">
        <f t="array" ref="C581">IFERROR(SUMIFS('F1. Input'!C:C,'F1. Input'!$A:$A,Table1[Kapitalcenter],'F1. Input'!$B:$B,$A581),0)</f>
        <v>0</v>
      </c>
      <c r="D581" s="204" cm="1">
        <f t="array" ref="D581">IFERROR(SUMIFS('F1. Input'!D:D,'F1. Input'!$A:$A,Table1[Kapitalcenter],'F1. Input'!$B:$B,$A581),0)</f>
        <v>0</v>
      </c>
      <c r="E581" s="62"/>
      <c r="F581" s="92">
        <f t="shared" si="23"/>
        <v>0</v>
      </c>
      <c r="G581" s="92">
        <f t="shared" si="24"/>
        <v>0</v>
      </c>
    </row>
    <row r="582" spans="1:7" x14ac:dyDescent="0.25">
      <c r="A582" s="70" t="s">
        <v>2701</v>
      </c>
      <c r="B582" s="179" t="s">
        <v>3158</v>
      </c>
      <c r="C582" s="158" cm="1">
        <f t="array" ref="C582">IFERROR(SUMIFS('F1. Input'!C:C,'F1. Input'!$A:$A,Table1[Kapitalcenter],'F1. Input'!$B:$B,$A582),0)</f>
        <v>0</v>
      </c>
      <c r="D582" s="204" cm="1">
        <f t="array" ref="D582">IFERROR(SUMIFS('F1. Input'!D:D,'F1. Input'!$A:$A,Table1[Kapitalcenter],'F1. Input'!$B:$B,$A582),0)</f>
        <v>0</v>
      </c>
      <c r="E582" s="62"/>
      <c r="F582" s="92">
        <f t="shared" si="23"/>
        <v>0</v>
      </c>
      <c r="G582" s="92">
        <f t="shared" si="24"/>
        <v>0</v>
      </c>
    </row>
    <row r="583" spans="1:7" x14ac:dyDescent="0.25">
      <c r="A583" s="70" t="s">
        <v>2702</v>
      </c>
      <c r="B583" s="179"/>
      <c r="C583" s="158"/>
      <c r="D583" s="204"/>
      <c r="E583" s="62"/>
      <c r="F583" s="92" t="str">
        <f t="shared" si="23"/>
        <v/>
      </c>
      <c r="G583" s="92" t="str">
        <f t="shared" si="24"/>
        <v/>
      </c>
    </row>
    <row r="584" spans="1:7" x14ac:dyDescent="0.25">
      <c r="A584" s="70" t="s">
        <v>2703</v>
      </c>
      <c r="B584" s="179"/>
      <c r="C584" s="158"/>
      <c r="D584" s="204"/>
      <c r="E584" s="62"/>
      <c r="F584" s="92" t="str">
        <f t="shared" si="23"/>
        <v/>
      </c>
      <c r="G584" s="92" t="str">
        <f t="shared" si="24"/>
        <v/>
      </c>
    </row>
    <row r="585" spans="1:7" x14ac:dyDescent="0.25">
      <c r="A585" s="70" t="s">
        <v>2704</v>
      </c>
      <c r="B585" s="179"/>
      <c r="C585" s="158"/>
      <c r="D585" s="204"/>
      <c r="E585" s="62"/>
      <c r="F585" s="92" t="str">
        <f t="shared" si="23"/>
        <v/>
      </c>
      <c r="G585" s="92" t="str">
        <f t="shared" si="24"/>
        <v/>
      </c>
    </row>
    <row r="586" spans="1:7" x14ac:dyDescent="0.25">
      <c r="A586" s="70" t="s">
        <v>2705</v>
      </c>
      <c r="B586" s="83" t="s">
        <v>1141</v>
      </c>
      <c r="C586" s="158" cm="1">
        <f t="array" ref="C586">IFERROR(SUMIFS('F1. Input'!C:C,'F1. Input'!$A:$A,Table1[Kapitalcenter],'F1. Input'!$B:$B,$A586),0)</f>
        <v>0</v>
      </c>
      <c r="D586" s="204" cm="1">
        <f t="array" ref="D586">IFERROR(SUMIFS('F1. Input'!D:D,'F1. Input'!$A:$A,Table1[Kapitalcenter],'F1. Input'!$B:$B,$A586),0)</f>
        <v>0</v>
      </c>
      <c r="E586" s="62"/>
      <c r="F586" s="92">
        <f t="shared" si="23"/>
        <v>0</v>
      </c>
      <c r="G586" s="92">
        <f t="shared" si="24"/>
        <v>0</v>
      </c>
    </row>
    <row r="587" spans="1:7" x14ac:dyDescent="0.25">
      <c r="A587" s="70" t="s">
        <v>2706</v>
      </c>
      <c r="B587" s="83" t="s">
        <v>315</v>
      </c>
      <c r="C587" s="110">
        <f>SUM(C569:C586)</f>
        <v>6220.2874581199994</v>
      </c>
      <c r="D587" s="139">
        <f>SUM(D569:D586)</f>
        <v>559</v>
      </c>
      <c r="E587" s="62"/>
      <c r="F587" s="135">
        <f>SUM(F569:F586)</f>
        <v>1</v>
      </c>
      <c r="G587" s="135">
        <f>SUM(G569:G586)</f>
        <v>1</v>
      </c>
    </row>
    <row r="588" spans="1:7" x14ac:dyDescent="0.25">
      <c r="A588" s="79"/>
      <c r="B588" s="79" t="s">
        <v>2707</v>
      </c>
      <c r="C588" s="79" t="s">
        <v>275</v>
      </c>
      <c r="D588" s="79" t="s">
        <v>1394</v>
      </c>
      <c r="E588" s="79"/>
      <c r="F588" s="79" t="s">
        <v>800</v>
      </c>
      <c r="G588" s="79" t="s">
        <v>1395</v>
      </c>
    </row>
    <row r="589" spans="1:7" x14ac:dyDescent="0.25">
      <c r="A589" s="70" t="s">
        <v>2708</v>
      </c>
      <c r="B589" s="83" t="s">
        <v>1171</v>
      </c>
      <c r="C589" s="76" cm="1">
        <f t="array" ref="C589">IFERROR(SUMIFS('F1. Input'!C:C,'F1. Input'!$A:$A,Table1[Kapitalcenter],'F1. Input'!$B:$B,$A589),0)</f>
        <v>129.26132978000001</v>
      </c>
      <c r="D589" s="76" cm="1">
        <f t="array" ref="D589">IFERROR(SUMIFS('F1. Input'!D:D,'F1. Input'!$A:$A,Table1[Kapitalcenter],'F1. Input'!$B:$B,$A589),0)</f>
        <v>17</v>
      </c>
      <c r="E589" s="62"/>
      <c r="F589" s="92">
        <f t="shared" ref="F589:F596" si="25">IF($C$602=0,"",IF(C589="[for completion]","",IF(C589="","",C589/$C$602)))</f>
        <v>2.0780603894963331E-2</v>
      </c>
      <c r="G589" s="92">
        <f t="shared" ref="G589:G596" si="26">IF($D$602=0,"",IF(D589="[for completion]","",IF(D589="","",D589/$D$602)))</f>
        <v>3.052064631956912E-2</v>
      </c>
    </row>
    <row r="590" spans="1:7" x14ac:dyDescent="0.25">
      <c r="A590" s="70" t="s">
        <v>2709</v>
      </c>
      <c r="B590" s="83" t="s">
        <v>1173</v>
      </c>
      <c r="C590" s="76" cm="1">
        <f t="array" ref="C590">IFERROR(SUMIFS('F1. Input'!C:C,'F1. Input'!$A:$A,Table1[Kapitalcenter],'F1. Input'!$B:$B,$A590),0)</f>
        <v>123.90018417</v>
      </c>
      <c r="D590" s="76" cm="1">
        <f t="array" ref="D590">IFERROR(SUMIFS('F1. Input'!D:D,'F1. Input'!$A:$A,Table1[Kapitalcenter],'F1. Input'!$B:$B,$A590),0)</f>
        <v>10</v>
      </c>
      <c r="E590" s="62"/>
      <c r="F590" s="92">
        <f t="shared" si="25"/>
        <v>1.99187232108156E-2</v>
      </c>
      <c r="G590" s="92">
        <f t="shared" si="26"/>
        <v>1.7953321364452424E-2</v>
      </c>
    </row>
    <row r="591" spans="1:7" x14ac:dyDescent="0.25">
      <c r="A591" s="70" t="s">
        <v>2710</v>
      </c>
      <c r="B591" s="83" t="s">
        <v>1175</v>
      </c>
      <c r="C591" s="76" cm="1">
        <f t="array" ref="C591">IFERROR(SUMIFS('F1. Input'!C:C,'F1. Input'!$A:$A,Table1[Kapitalcenter],'F1. Input'!$B:$B,$A591),0)</f>
        <v>22.485122050000001</v>
      </c>
      <c r="D591" s="76" cm="1">
        <f t="array" ref="D591">IFERROR(SUMIFS('F1. Input'!D:D,'F1. Input'!$A:$A,Table1[Kapitalcenter],'F1. Input'!$B:$B,$A591),0)</f>
        <v>8</v>
      </c>
      <c r="E591" s="62"/>
      <c r="F591" s="92">
        <f t="shared" si="25"/>
        <v>3.6148043320164878E-3</v>
      </c>
      <c r="G591" s="92">
        <f t="shared" si="26"/>
        <v>1.4362657091561939E-2</v>
      </c>
    </row>
    <row r="592" spans="1:7" x14ac:dyDescent="0.25">
      <c r="A592" s="70" t="s">
        <v>2711</v>
      </c>
      <c r="B592" s="83" t="s">
        <v>1177</v>
      </c>
      <c r="C592" s="76" cm="1">
        <f t="array" ref="C592">IFERROR(SUMIFS('F1. Input'!C:C,'F1. Input'!$A:$A,Table1[Kapitalcenter],'F1. Input'!$B:$B,$A592),0)</f>
        <v>313.53483625000007</v>
      </c>
      <c r="D592" s="76" cm="1">
        <f t="array" ref="D592">IFERROR(SUMIFS('F1. Input'!D:D,'F1. Input'!$A:$A,Table1[Kapitalcenter],'F1. Input'!$B:$B,$A592),0)</f>
        <v>21</v>
      </c>
      <c r="E592" s="62"/>
      <c r="F592" s="92">
        <f t="shared" si="25"/>
        <v>5.0405200460745564E-2</v>
      </c>
      <c r="G592" s="92">
        <f t="shared" si="26"/>
        <v>3.7701974865350089E-2</v>
      </c>
    </row>
    <row r="593" spans="1:7" x14ac:dyDescent="0.25">
      <c r="A593" s="70" t="s">
        <v>2712</v>
      </c>
      <c r="B593" s="83" t="s">
        <v>1179</v>
      </c>
      <c r="C593" s="76" cm="1">
        <f t="array" ref="C593">IFERROR(SUMIFS('F1. Input'!C:C,'F1. Input'!$A:$A,Table1[Kapitalcenter],'F1. Input'!$B:$B,$A593),0)</f>
        <v>189.62127418999995</v>
      </c>
      <c r="D593" s="76" cm="1">
        <f t="array" ref="D593">IFERROR(SUMIFS('F1. Input'!D:D,'F1. Input'!$A:$A,Table1[Kapitalcenter],'F1. Input'!$B:$B,$A593),0)</f>
        <v>30</v>
      </c>
      <c r="E593" s="62"/>
      <c r="F593" s="92">
        <f t="shared" si="25"/>
        <v>3.0484326563150588E-2</v>
      </c>
      <c r="G593" s="92">
        <f t="shared" si="26"/>
        <v>5.385996409335727E-2</v>
      </c>
    </row>
    <row r="594" spans="1:7" x14ac:dyDescent="0.25">
      <c r="A594" s="70" t="s">
        <v>2713</v>
      </c>
      <c r="B594" s="83" t="s">
        <v>1181</v>
      </c>
      <c r="C594" s="76" cm="1">
        <f t="array" ref="C594">IFERROR(SUMIFS('F1. Input'!C:C,'F1. Input'!$A:$A,Table1[Kapitalcenter],'F1. Input'!$B:$B,$A594),0)</f>
        <v>527.63817016000007</v>
      </c>
      <c r="D594" s="76" cm="1">
        <f t="array" ref="D594">IFERROR(SUMIFS('F1. Input'!D:D,'F1. Input'!$A:$A,Table1[Kapitalcenter],'F1. Input'!$B:$B,$A594),0)</f>
        <v>50</v>
      </c>
      <c r="E594" s="62"/>
      <c r="F594" s="92">
        <f t="shared" si="25"/>
        <v>8.4825367591527964E-2</v>
      </c>
      <c r="G594" s="92">
        <f t="shared" si="26"/>
        <v>8.9766606822262118E-2</v>
      </c>
    </row>
    <row r="595" spans="1:7" x14ac:dyDescent="0.25">
      <c r="A595" s="70" t="s">
        <v>2714</v>
      </c>
      <c r="B595" s="83" t="s">
        <v>1183</v>
      </c>
      <c r="C595" s="76" cm="1">
        <f t="array" ref="C595">IFERROR(SUMIFS('F1. Input'!C:C,'F1. Input'!$A:$A,Table1[Kapitalcenter],'F1. Input'!$B:$B,$A595),0)</f>
        <v>335.04137300999997</v>
      </c>
      <c r="D595" s="76" cm="1">
        <f t="array" ref="D595">IFERROR(SUMIFS('F1. Input'!D:D,'F1. Input'!$A:$A,Table1[Kapitalcenter],'F1. Input'!$B:$B,$A595),0)</f>
        <v>36</v>
      </c>
      <c r="E595" s="62"/>
      <c r="F595" s="92">
        <f t="shared" si="25"/>
        <v>5.3862683238639561E-2</v>
      </c>
      <c r="G595" s="92">
        <f t="shared" si="26"/>
        <v>6.4631956912028721E-2</v>
      </c>
    </row>
    <row r="596" spans="1:7" x14ac:dyDescent="0.25">
      <c r="A596" s="70" t="s">
        <v>2715</v>
      </c>
      <c r="B596" s="83" t="s">
        <v>1185</v>
      </c>
      <c r="C596" s="76" cm="1">
        <f t="array" ref="C596">IFERROR(SUMIFS('F1. Input'!C:C,'F1. Input'!$A:$A,Table1[Kapitalcenter],'F1. Input'!$B:$B,$A596),0)</f>
        <v>350.98935648000003</v>
      </c>
      <c r="D596" s="76" cm="1">
        <f t="array" ref="D596">IFERROR(SUMIFS('F1. Input'!D:D,'F1. Input'!$A:$A,Table1[Kapitalcenter],'F1. Input'!$B:$B,$A596),0)</f>
        <v>45</v>
      </c>
      <c r="E596" s="62"/>
      <c r="F596" s="92">
        <f t="shared" si="25"/>
        <v>5.6426549229942176E-2</v>
      </c>
      <c r="G596" s="92">
        <f t="shared" si="26"/>
        <v>8.0789946140035901E-2</v>
      </c>
    </row>
    <row r="597" spans="1:7" x14ac:dyDescent="0.25">
      <c r="A597" s="70" t="s">
        <v>2716</v>
      </c>
      <c r="B597" s="83" t="s">
        <v>1187</v>
      </c>
      <c r="C597" s="158" cm="1">
        <f t="array" ref="C597">IFERROR(SUMIFS('F1. Input'!C:C,'F1. Input'!$A:$A,Table1[Kapitalcenter],'F1. Input'!$B:$B,$A597),0)</f>
        <v>664.56411359999981</v>
      </c>
      <c r="D597" s="76" cm="1">
        <f t="array" ref="D597">IFERROR(SUMIFS('F1. Input'!D:D,'F1. Input'!$A:$A,Table1[Kapitalcenter],'F1. Input'!$B:$B,$A597),0)</f>
        <v>100</v>
      </c>
      <c r="E597" s="62"/>
      <c r="F597" s="92">
        <f>IF($C$602=0,"",IF(C597="[for completion]","",IF(C597="","",C597/$C$602)))</f>
        <v>0.10683816754038818</v>
      </c>
      <c r="G597" s="92">
        <f>IF($D$602=0,"",IF(D597="[for completion]","",IF(D597="","",D597/$D$602)))</f>
        <v>0.17953321364452424</v>
      </c>
    </row>
    <row r="598" spans="1:7" x14ac:dyDescent="0.25">
      <c r="A598" s="70" t="s">
        <v>2717</v>
      </c>
      <c r="B598" s="70" t="s">
        <v>1189</v>
      </c>
      <c r="C598" s="158" cm="1">
        <f t="array" ref="C598">IFERROR(SUMIFS('F1. Input'!C:C,'F1. Input'!$A:$A,Table1[Kapitalcenter],'F1. Input'!$B:$B,$A598),0)</f>
        <v>836.35999774000004</v>
      </c>
      <c r="D598" s="76" cm="1">
        <f t="array" ref="D598">IFERROR(SUMIFS('F1. Input'!D:D,'F1. Input'!$A:$A,Table1[Kapitalcenter],'F1. Input'!$B:$B,$A598),0)</f>
        <v>78</v>
      </c>
      <c r="F598" s="92">
        <f>IF($C$602=0,"",IF(C598="[for completion]","",IF(C598="","",C598/$C$602)))</f>
        <v>0.13445680820557751</v>
      </c>
      <c r="G598" s="92">
        <f>IF($D$602=0,"",IF(D598="[for completion]","",IF(D598="","",D598/$D$602)))</f>
        <v>0.14003590664272891</v>
      </c>
    </row>
    <row r="599" spans="1:7" x14ac:dyDescent="0.25">
      <c r="A599" s="70" t="s">
        <v>2718</v>
      </c>
      <c r="B599" s="70" t="s">
        <v>1191</v>
      </c>
      <c r="C599" s="158" cm="1">
        <f t="array" ref="C599">IFERROR(SUMIFS('F1. Input'!C:C,'F1. Input'!$A:$A,Table1[Kapitalcenter],'F1. Input'!$B:$B,$A599),0)</f>
        <v>1007.8719386199998</v>
      </c>
      <c r="D599" s="76" cm="1">
        <f t="array" ref="D599">IFERROR(SUMIFS('F1. Input'!D:D,'F1. Input'!$A:$A,Table1[Kapitalcenter],'F1. Input'!$B:$B,$A599),0)</f>
        <v>90</v>
      </c>
      <c r="F599" s="92">
        <f>IF($C$602=0,"",IF(C599="[for completion]","",IF(C599="","",C599/$C$602)))</f>
        <v>0.16202980093859135</v>
      </c>
      <c r="G599" s="92">
        <f>IF($D$602=0,"",IF(D599="[for completion]","",IF(D599="","",D599/$D$602)))</f>
        <v>0.1615798922800718</v>
      </c>
    </row>
    <row r="600" spans="1:7" x14ac:dyDescent="0.25">
      <c r="A600" s="70" t="s">
        <v>2719</v>
      </c>
      <c r="B600" s="83" t="s">
        <v>1193</v>
      </c>
      <c r="C600" s="158" cm="1">
        <f t="array" ref="C600">IFERROR(SUMIFS('F1. Input'!C:C,'F1. Input'!$A:$A,Table1[Kapitalcenter],'F1. Input'!$B:$B,$A600),0)</f>
        <v>944.50117617000001</v>
      </c>
      <c r="D600" s="76" cm="1">
        <f t="array" ref="D600">IFERROR(SUMIFS('F1. Input'!D:D,'F1. Input'!$A:$A,Table1[Kapitalcenter],'F1. Input'!$B:$B,$A600),0)</f>
        <v>63</v>
      </c>
      <c r="E600" s="62"/>
      <c r="F600" s="92">
        <f>IF($C$602=0,"",IF(C600="[for completion]","",IF(C600="","",C600/$C$602)))</f>
        <v>0.15184204629273887</v>
      </c>
      <c r="G600" s="92">
        <f>IF($D$602=0,"",IF(D600="[for completion]","",IF(D600="","",D600/$D$602)))</f>
        <v>0.11310592459605028</v>
      </c>
    </row>
    <row r="601" spans="1:7" x14ac:dyDescent="0.25">
      <c r="A601" s="70" t="s">
        <v>2720</v>
      </c>
      <c r="B601" s="83" t="s">
        <v>1141</v>
      </c>
      <c r="C601" s="76" cm="1">
        <f t="array" ref="C601">IFERROR(SUMIFS('F1. Input'!C:C,'F1. Input'!$A:$A,Table1[Kapitalcenter],'F1. Input'!$B:$B,$A601),0)</f>
        <v>774.51858589999995</v>
      </c>
      <c r="D601" s="76" cm="1">
        <f t="array" ref="D601">IFERROR(SUMIFS('F1. Input'!D:D,'F1. Input'!$A:$A,Table1[Kapitalcenter],'F1. Input'!$B:$B,$A601),0)</f>
        <v>9</v>
      </c>
      <c r="E601" s="62"/>
      <c r="F601" s="92">
        <f>IF($C$602=0,"",IF(C601="[for completion]","",IF(C601="","",C601/$C$602)))</f>
        <v>0.12451491850090286</v>
      </c>
      <c r="G601" s="92">
        <f>IF($D$602=0,"",IF(D601="[for completion]","",IF(D601="","",D601/$D$602)))</f>
        <v>1.615798922800718E-2</v>
      </c>
    </row>
    <row r="602" spans="1:7" x14ac:dyDescent="0.25">
      <c r="A602" s="70" t="s">
        <v>2721</v>
      </c>
      <c r="B602" s="83" t="s">
        <v>315</v>
      </c>
      <c r="C602" s="110">
        <f>SUM(C589:C601)</f>
        <v>6220.2874581199994</v>
      </c>
      <c r="D602" s="139">
        <f>SUM(D589:D601)</f>
        <v>557</v>
      </c>
      <c r="E602" s="62"/>
      <c r="F602" s="135">
        <f>SUM(F589:F601)</f>
        <v>1</v>
      </c>
      <c r="G602" s="135">
        <f>SUM(G589:G601)</f>
        <v>1</v>
      </c>
    </row>
    <row r="603" spans="1:7" x14ac:dyDescent="0.25">
      <c r="A603" s="70" t="s">
        <v>2722</v>
      </c>
      <c r="B603" s="176"/>
      <c r="C603" s="176"/>
      <c r="D603" s="176"/>
      <c r="E603" s="176"/>
      <c r="F603" s="176"/>
      <c r="G603" s="176"/>
    </row>
    <row r="604" spans="1:7" x14ac:dyDescent="0.25">
      <c r="A604" s="70" t="s">
        <v>2723</v>
      </c>
      <c r="B604" s="176"/>
      <c r="C604" s="176"/>
      <c r="D604" s="176"/>
      <c r="E604" s="176"/>
      <c r="F604" s="176"/>
      <c r="G604" s="176"/>
    </row>
    <row r="605" spans="1:7" x14ac:dyDescent="0.25">
      <c r="A605" s="70" t="s">
        <v>2724</v>
      </c>
      <c r="B605" s="176"/>
      <c r="C605" s="176"/>
      <c r="D605" s="176"/>
      <c r="E605" s="176"/>
      <c r="F605" s="176"/>
      <c r="G605" s="176"/>
    </row>
    <row r="606" spans="1:7" x14ac:dyDescent="0.25">
      <c r="A606" s="70" t="s">
        <v>2725</v>
      </c>
      <c r="B606" s="179"/>
      <c r="C606" s="158"/>
      <c r="D606" s="204"/>
      <c r="E606" s="234"/>
      <c r="F606" s="146"/>
      <c r="G606" s="146"/>
    </row>
    <row r="607" spans="1:7" x14ac:dyDescent="0.25">
      <c r="A607" s="70" t="s">
        <v>2726</v>
      </c>
      <c r="B607" s="179"/>
      <c r="C607" s="158"/>
      <c r="D607" s="204"/>
      <c r="E607" s="234"/>
      <c r="F607" s="146"/>
      <c r="G607" s="146"/>
    </row>
    <row r="608" spans="1:7" x14ac:dyDescent="0.25">
      <c r="A608" s="70" t="s">
        <v>2727</v>
      </c>
      <c r="B608" s="179"/>
      <c r="C608" s="158"/>
      <c r="D608" s="204"/>
      <c r="E608" s="234"/>
      <c r="F608" s="146"/>
      <c r="G608" s="146"/>
    </row>
    <row r="609" spans="1:7" x14ac:dyDescent="0.25">
      <c r="A609" s="70" t="s">
        <v>2728</v>
      </c>
      <c r="B609" s="179"/>
      <c r="C609" s="158"/>
      <c r="D609" s="204"/>
      <c r="E609" s="234"/>
      <c r="F609" s="146"/>
      <c r="G609" s="146"/>
    </row>
    <row r="610" spans="1:7" x14ac:dyDescent="0.25">
      <c r="A610" s="70" t="s">
        <v>2729</v>
      </c>
      <c r="B610" s="74"/>
      <c r="C610" s="52"/>
      <c r="D610" s="138"/>
      <c r="E610" s="62"/>
      <c r="F610" s="140"/>
      <c r="G610" s="140"/>
    </row>
    <row r="611" spans="1:7" x14ac:dyDescent="0.25">
      <c r="A611" s="70" t="s">
        <v>2730</v>
      </c>
    </row>
    <row r="612" spans="1:7" x14ac:dyDescent="0.25">
      <c r="A612" s="70" t="s">
        <v>2731</v>
      </c>
    </row>
    <row r="613" spans="1:7" x14ac:dyDescent="0.25">
      <c r="A613" s="79"/>
      <c r="B613" s="79" t="s">
        <v>2732</v>
      </c>
      <c r="C613" s="79" t="s">
        <v>275</v>
      </c>
      <c r="D613" s="79" t="s">
        <v>1394</v>
      </c>
      <c r="E613" s="79"/>
      <c r="F613" s="79" t="s">
        <v>800</v>
      </c>
      <c r="G613" s="79" t="s">
        <v>1395</v>
      </c>
    </row>
    <row r="614" spans="1:7" x14ac:dyDescent="0.25">
      <c r="A614" s="70" t="s">
        <v>2733</v>
      </c>
      <c r="B614" s="83" t="s">
        <v>1224</v>
      </c>
      <c r="C614" s="76" cm="1">
        <f t="array" ref="C614">IFERROR(SUMIFS('F1. Input'!C:C,'F1. Input'!$A:$A,Table1[Kapitalcenter],'F1. Input'!$B:$B,$A614),0)</f>
        <v>944.50117617000001</v>
      </c>
      <c r="D614" s="76" cm="1">
        <f t="array" ref="D614">IFERROR(SUMIFS('F1. Input'!D:D,'F1. Input'!$A:$A,Table1[Kapitalcenter],'F1. Input'!$B:$B,$A614),0)</f>
        <v>63</v>
      </c>
      <c r="E614" s="62"/>
      <c r="F614" s="92">
        <f>IF($C$618=0,"",IF(C614="[for completion]","",IF(C614="","",C614/$C$618)))</f>
        <v>0.15184204629273887</v>
      </c>
      <c r="G614" s="92">
        <f>IF($D$618=0,"",IF(D614="[for completion]","",IF(D614="","",D614/$D$618)))</f>
        <v>0.11310592459605028</v>
      </c>
    </row>
    <row r="615" spans="1:7" x14ac:dyDescent="0.25">
      <c r="A615" s="70" t="s">
        <v>2734</v>
      </c>
      <c r="B615" s="157" t="s">
        <v>1226</v>
      </c>
      <c r="C615" s="76" cm="1">
        <f t="array" ref="C615">IFERROR(SUMIFS('F1. Input'!C:C,'F1. Input'!$A:$A,Table1[Kapitalcenter],'F1. Input'!$B:$B,$A615),0)</f>
        <v>5275.7862819499996</v>
      </c>
      <c r="D615" s="76" cm="1">
        <f t="array" ref="D615">IFERROR(SUMIFS('F1. Input'!D:D,'F1. Input'!$A:$A,Table1[Kapitalcenter],'F1. Input'!$B:$B,$A615),0)</f>
        <v>494</v>
      </c>
      <c r="E615" s="62"/>
      <c r="F615" s="208"/>
      <c r="G615" s="92">
        <f>IF($D$618=0,"",IF(D615="[for completion]","",IF(D615="","",D615/$D$618)))</f>
        <v>0.88689407540394971</v>
      </c>
    </row>
    <row r="616" spans="1:7" x14ac:dyDescent="0.25">
      <c r="A616" s="70" t="s">
        <v>2735</v>
      </c>
      <c r="B616" s="83" t="s">
        <v>674</v>
      </c>
      <c r="C616" s="76" cm="1">
        <f t="array" ref="C616">IFERROR(SUMIFS('F1. Input'!C:C,'F1. Input'!$A:$A,Table1[Kapitalcenter],'F1. Input'!$B:$B,$A616),0)</f>
        <v>0</v>
      </c>
      <c r="D616" s="76" cm="1">
        <f t="array" ref="D616">IFERROR(SUMIFS('F1. Input'!D:D,'F1. Input'!$A:$A,Table1[Kapitalcenter],'F1. Input'!$B:$B,$A616),0)</f>
        <v>0</v>
      </c>
      <c r="E616" s="62"/>
      <c r="F616" s="208"/>
      <c r="G616" s="92">
        <f>IF($D$618=0,"",IF(D616="[for completion]","",IF(D616="","",D616/$D$618)))</f>
        <v>0</v>
      </c>
    </row>
    <row r="617" spans="1:7" x14ac:dyDescent="0.25">
      <c r="A617" s="70" t="s">
        <v>2736</v>
      </c>
      <c r="B617" s="70" t="s">
        <v>1141</v>
      </c>
      <c r="C617" s="76" cm="1">
        <f t="array" ref="C617">IFERROR(SUMIFS('F1. Input'!C:C,'F1. Input'!$A:$A,Table1[Kapitalcenter],'F1. Input'!$B:$B,$A617),0)</f>
        <v>0</v>
      </c>
      <c r="D617" s="76" cm="1">
        <f t="array" ref="D617">IFERROR(SUMIFS('F1. Input'!D:D,'F1. Input'!$A:$A,Table1[Kapitalcenter],'F1. Input'!$B:$B,$A617),0)</f>
        <v>0</v>
      </c>
      <c r="E617" s="62"/>
      <c r="F617" s="208"/>
      <c r="G617" s="92">
        <f>IF($D$618=0,"",IF(D617="[for completion]","",IF(D617="","",D617/$D$618)))</f>
        <v>0</v>
      </c>
    </row>
    <row r="618" spans="1:7" x14ac:dyDescent="0.25">
      <c r="A618" s="70" t="s">
        <v>2737</v>
      </c>
      <c r="B618" s="83" t="s">
        <v>315</v>
      </c>
      <c r="C618" s="110">
        <f>SUM(C614:C617)</f>
        <v>6220.2874581199994</v>
      </c>
      <c r="D618" s="139">
        <f>SUM(D614:D617)</f>
        <v>557</v>
      </c>
      <c r="E618" s="62"/>
      <c r="F618" s="135">
        <f>SUM(F614:F617)</f>
        <v>0.15184204629273887</v>
      </c>
      <c r="G618" s="135">
        <f>SUM(G614:G617)</f>
        <v>1</v>
      </c>
    </row>
    <row r="619" spans="1:7" x14ac:dyDescent="0.25">
      <c r="A619" s="57"/>
    </row>
    <row r="620" spans="1:7" x14ac:dyDescent="0.25">
      <c r="A620" s="79"/>
      <c r="B620" s="79" t="s">
        <v>1494</v>
      </c>
      <c r="C620" s="79" t="s">
        <v>1231</v>
      </c>
      <c r="D620" s="79" t="s">
        <v>1473</v>
      </c>
      <c r="E620" s="79"/>
      <c r="F620" s="79" t="s">
        <v>1233</v>
      </c>
      <c r="G620" s="79" t="s">
        <v>1234</v>
      </c>
    </row>
    <row r="621" spans="1:7" x14ac:dyDescent="0.25">
      <c r="A621" s="70" t="s">
        <v>2738</v>
      </c>
      <c r="B621" s="83" t="s">
        <v>1354</v>
      </c>
      <c r="C621" s="158"/>
      <c r="D621" s="158" cm="1">
        <f t="array" ref="D621">IFERROR(SUMIFS('F1. Input'!D:D,'F1. Input'!$A:$A,Table1[Kapitalcenter],'F1. Input'!$B:$B,$A621),0)</f>
        <v>117.44520395890004</v>
      </c>
      <c r="E621" s="160"/>
      <c r="F621" s="158"/>
      <c r="G621" s="158"/>
    </row>
    <row r="622" spans="1:7" x14ac:dyDescent="0.25">
      <c r="A622" s="70" t="s">
        <v>2739</v>
      </c>
      <c r="B622" s="83" t="s">
        <v>1356</v>
      </c>
      <c r="C622" s="158"/>
      <c r="D622" s="158" cm="1">
        <f t="array" ref="D622">IFERROR(SUMIFS('F1. Input'!D:D,'F1. Input'!$A:$A,Table1[Kapitalcenter],'F1. Input'!$B:$B,$A622),0)</f>
        <v>1114.6549266447005</v>
      </c>
      <c r="E622" s="160"/>
      <c r="F622" s="158"/>
      <c r="G622" s="158"/>
    </row>
    <row r="623" spans="1:7" x14ac:dyDescent="0.25">
      <c r="A623" s="70" t="s">
        <v>2740</v>
      </c>
      <c r="B623" s="83" t="s">
        <v>1358</v>
      </c>
      <c r="C623" s="158"/>
      <c r="D623" s="158" cm="1">
        <f t="array" ref="D623">IFERROR(SUMIFS('F1. Input'!D:D,'F1. Input'!$A:$A,Table1[Kapitalcenter],'F1. Input'!$B:$B,$A623),0)</f>
        <v>44.035884236800001</v>
      </c>
      <c r="E623" s="160"/>
      <c r="F623" s="158"/>
      <c r="G623" s="158"/>
    </row>
    <row r="624" spans="1:7" x14ac:dyDescent="0.25">
      <c r="A624" s="70" t="s">
        <v>2741</v>
      </c>
      <c r="B624" s="83" t="s">
        <v>1360</v>
      </c>
      <c r="C624" s="158"/>
      <c r="D624" s="158" cm="1">
        <f t="array" ref="D624">IFERROR(SUMIFS('F1. Input'!D:D,'F1. Input'!$A:$A,Table1[Kapitalcenter],'F1. Input'!$B:$B,$A624),0)</f>
        <v>0</v>
      </c>
      <c r="E624" s="160"/>
      <c r="F624" s="158"/>
      <c r="G624" s="158"/>
    </row>
    <row r="625" spans="1:7" x14ac:dyDescent="0.25">
      <c r="A625" s="70" t="s">
        <v>2742</v>
      </c>
      <c r="B625" s="83" t="s">
        <v>1362</v>
      </c>
      <c r="C625" s="158"/>
      <c r="D625" s="158" cm="1">
        <f t="array" ref="D625">IFERROR(SUMIFS('F1. Input'!D:D,'F1. Input'!$A:$A,Table1[Kapitalcenter],'F1. Input'!$B:$B,$A625),0)</f>
        <v>2668.6724976938995</v>
      </c>
      <c r="E625" s="160"/>
      <c r="F625" s="158"/>
      <c r="G625" s="158"/>
    </row>
    <row r="626" spans="1:7" x14ac:dyDescent="0.25">
      <c r="A626" s="70" t="s">
        <v>2743</v>
      </c>
      <c r="B626" s="83" t="s">
        <v>1364</v>
      </c>
      <c r="C626" s="158"/>
      <c r="D626" s="158" cm="1">
        <f t="array" ref="D626">IFERROR(SUMIFS('F1. Input'!D:D,'F1. Input'!$A:$A,Table1[Kapitalcenter],'F1. Input'!$B:$B,$A626),0)</f>
        <v>1825.4907468369001</v>
      </c>
      <c r="E626" s="160"/>
      <c r="F626" s="158"/>
      <c r="G626" s="158"/>
    </row>
    <row r="627" spans="1:7" x14ac:dyDescent="0.25">
      <c r="A627" s="70" t="s">
        <v>2744</v>
      </c>
      <c r="B627" s="83" t="s">
        <v>1366</v>
      </c>
      <c r="C627" s="158"/>
      <c r="D627" s="158" cm="1">
        <f t="array" ref="D627">IFERROR(SUMIFS('F1. Input'!D:D,'F1. Input'!$A:$A,Table1[Kapitalcenter],'F1. Input'!$B:$B,$A627),0)</f>
        <v>13.497756968700003</v>
      </c>
      <c r="E627" s="160"/>
      <c r="F627" s="158"/>
      <c r="G627" s="158"/>
    </row>
    <row r="628" spans="1:7" x14ac:dyDescent="0.25">
      <c r="A628" s="70" t="s">
        <v>2745</v>
      </c>
      <c r="B628" s="83" t="s">
        <v>1368</v>
      </c>
      <c r="C628" s="158"/>
      <c r="D628" s="158" cm="1">
        <f t="array" ref="D628">IFERROR(SUMIFS('F1. Input'!D:D,'F1. Input'!$A:$A,Table1[Kapitalcenter],'F1. Input'!$B:$B,$A628),0)</f>
        <v>0</v>
      </c>
      <c r="E628" s="160"/>
      <c r="F628" s="158"/>
      <c r="G628" s="158"/>
    </row>
    <row r="629" spans="1:7" x14ac:dyDescent="0.25">
      <c r="A629" s="70" t="s">
        <v>2746</v>
      </c>
      <c r="B629" s="83" t="s">
        <v>1370</v>
      </c>
      <c r="C629" s="158"/>
      <c r="D629" s="158" cm="1">
        <f t="array" ref="D629">IFERROR(SUMIFS('F1. Input'!D:D,'F1. Input'!$A:$A,Table1[Kapitalcenter],'F1. Input'!$B:$B,$A629),0)</f>
        <v>142.32234202250001</v>
      </c>
      <c r="E629" s="160"/>
      <c r="F629" s="158"/>
      <c r="G629" s="158"/>
    </row>
    <row r="630" spans="1:7" x14ac:dyDescent="0.25">
      <c r="A630" s="70" t="s">
        <v>2747</v>
      </c>
      <c r="B630" s="83" t="s">
        <v>1372</v>
      </c>
      <c r="C630" s="158"/>
      <c r="D630" s="158" cm="1">
        <f t="array" ref="D630">IFERROR(SUMIFS('F1. Input'!D:D,'F1. Input'!$A:$A,Table1[Kapitalcenter],'F1. Input'!$B:$B,$A630),0)</f>
        <v>0</v>
      </c>
      <c r="E630" s="160"/>
      <c r="F630" s="158"/>
      <c r="G630" s="158"/>
    </row>
    <row r="631" spans="1:7" x14ac:dyDescent="0.25">
      <c r="A631" s="70" t="s">
        <v>2748</v>
      </c>
      <c r="B631" s="83" t="s">
        <v>1374</v>
      </c>
      <c r="C631" s="158"/>
      <c r="D631" s="158" cm="1">
        <f t="array" ref="D631">IFERROR(SUMIFS('F1. Input'!D:D,'F1. Input'!$A:$A,Table1[Kapitalcenter],'F1. Input'!$B:$B,$A631),0)</f>
        <v>5.3441560800000003E-2</v>
      </c>
      <c r="E631" s="160"/>
      <c r="F631" s="158"/>
      <c r="G631" s="158"/>
    </row>
    <row r="632" spans="1:7" x14ac:dyDescent="0.25">
      <c r="A632" s="70" t="s">
        <v>2749</v>
      </c>
      <c r="B632" s="83" t="s">
        <v>1376</v>
      </c>
      <c r="C632" s="158"/>
      <c r="D632" s="158" cm="1">
        <f t="array" ref="D632">IFERROR(SUMIFS('F1. Input'!D:D,'F1. Input'!$A:$A,Table1[Kapitalcenter],'F1. Input'!$B:$B,$A632),0)</f>
        <v>0</v>
      </c>
      <c r="E632" s="160"/>
      <c r="F632" s="158"/>
      <c r="G632" s="158"/>
    </row>
    <row r="633" spans="1:7" x14ac:dyDescent="0.25">
      <c r="A633" s="70" t="s">
        <v>2750</v>
      </c>
      <c r="B633" s="83" t="s">
        <v>313</v>
      </c>
      <c r="C633" s="158"/>
      <c r="D633" s="158" cm="1">
        <f t="array" ref="D633">IFERROR(SUMIFS('F1. Input'!D:D,'F1. Input'!$A:$A,Table1[Kapitalcenter],'F1. Input'!$B:$B,$A633),0)</f>
        <v>55.674469444999993</v>
      </c>
      <c r="E633" s="160"/>
      <c r="F633" s="158"/>
      <c r="G633" s="158"/>
    </row>
    <row r="634" spans="1:7" x14ac:dyDescent="0.25">
      <c r="A634" s="70" t="s">
        <v>2751</v>
      </c>
      <c r="B634" s="83" t="s">
        <v>315</v>
      </c>
      <c r="C634" s="110">
        <f>SUM(C621:C633)</f>
        <v>0</v>
      </c>
      <c r="D634" s="110">
        <f>SUM(D621:D633)</f>
        <v>5981.8472693682006</v>
      </c>
      <c r="E634" s="54"/>
      <c r="F634" s="52"/>
      <c r="G634" s="92" t="str">
        <f>IF($D$639=0,"",IF(D634="[for completion]","",IF(D634="","",D634/$D$639)))</f>
        <v/>
      </c>
    </row>
    <row r="635" spans="1:7" x14ac:dyDescent="0.25">
      <c r="A635" s="70" t="s">
        <v>2752</v>
      </c>
      <c r="B635" s="70" t="s">
        <v>1244</v>
      </c>
      <c r="F635" s="158"/>
      <c r="G635" s="92" t="str">
        <f>IF($D$639=0,"",IF(D635="[for completion]","",IF(D635="","",D635/$D$639)))</f>
        <v/>
      </c>
    </row>
    <row r="636" spans="1:7" x14ac:dyDescent="0.25">
      <c r="A636" s="70" t="s">
        <v>2753</v>
      </c>
    </row>
    <row r="637" spans="1:7" x14ac:dyDescent="0.25">
      <c r="A637" s="70" t="s">
        <v>2754</v>
      </c>
      <c r="B637" s="179"/>
      <c r="C637" s="57"/>
      <c r="D637" s="57"/>
      <c r="E637" s="54"/>
      <c r="F637" s="137"/>
      <c r="G637" s="137"/>
    </row>
    <row r="638" spans="1:7" x14ac:dyDescent="0.25">
      <c r="A638" s="70" t="s">
        <v>2755</v>
      </c>
      <c r="B638" s="74"/>
      <c r="C638" s="57"/>
      <c r="D638" s="57"/>
      <c r="E638" s="54"/>
      <c r="F638" s="137"/>
      <c r="G638" s="137"/>
    </row>
    <row r="639" spans="1:7" x14ac:dyDescent="0.25">
      <c r="A639" s="70" t="s">
        <v>2756</v>
      </c>
      <c r="B639" s="74"/>
      <c r="C639" s="57"/>
      <c r="D639" s="57"/>
      <c r="E639" s="54"/>
      <c r="F639" s="207"/>
      <c r="G639" s="207"/>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CD621-B163-412E-8615-C776D8CE6F38}">
  <sheetPr codeName="Sheet11">
    <tabColor rgb="FF243386"/>
  </sheetPr>
  <dimension ref="A1:E846"/>
  <sheetViews>
    <sheetView workbookViewId="0">
      <selection sqref="A1:C143"/>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2314</v>
      </c>
    </row>
    <row r="3" spans="1:5" x14ac:dyDescent="0.25">
      <c r="A3" t="s">
        <v>2988</v>
      </c>
      <c r="B3" t="s">
        <v>2315</v>
      </c>
      <c r="C3">
        <v>0.37121485193243453</v>
      </c>
      <c r="D3">
        <v>0.48789503245601684</v>
      </c>
      <c r="E3">
        <v>0.37238603511117235</v>
      </c>
    </row>
    <row r="4" spans="1:5" x14ac:dyDescent="0.25">
      <c r="A4" t="s">
        <v>2988</v>
      </c>
      <c r="B4" t="s">
        <v>2316</v>
      </c>
      <c r="C4">
        <v>0.41081848535557375</v>
      </c>
      <c r="D4">
        <v>0.16740712423981793</v>
      </c>
      <c r="E4">
        <v>0.40837523157954081</v>
      </c>
    </row>
    <row r="5" spans="1:5" x14ac:dyDescent="0.25">
      <c r="A5" t="s">
        <v>2988</v>
      </c>
      <c r="B5" t="s">
        <v>2419</v>
      </c>
      <c r="C5">
        <v>4.6922824563873713E-3</v>
      </c>
    </row>
    <row r="6" spans="1:5" x14ac:dyDescent="0.25">
      <c r="A6" t="s">
        <v>2988</v>
      </c>
      <c r="B6" t="s">
        <v>2423</v>
      </c>
      <c r="C6">
        <v>0.41081848535557375</v>
      </c>
    </row>
    <row r="7" spans="1:5" x14ac:dyDescent="0.25">
      <c r="A7" t="s">
        <v>2988</v>
      </c>
      <c r="B7" t="s">
        <v>2649</v>
      </c>
      <c r="C7">
        <v>0.32867746339614384</v>
      </c>
    </row>
    <row r="8" spans="1:5" x14ac:dyDescent="0.25">
      <c r="A8" t="s">
        <v>2988</v>
      </c>
      <c r="B8" t="s">
        <v>2142</v>
      </c>
      <c r="C8">
        <v>325.05141759000031</v>
      </c>
      <c r="D8">
        <v>296</v>
      </c>
    </row>
    <row r="9" spans="1:5" x14ac:dyDescent="0.25">
      <c r="A9" t="s">
        <v>2988</v>
      </c>
      <c r="B9" t="s">
        <v>2144</v>
      </c>
      <c r="C9">
        <v>94.044477570000012</v>
      </c>
      <c r="D9">
        <v>245</v>
      </c>
    </row>
    <row r="10" spans="1:5" x14ac:dyDescent="0.25">
      <c r="A10" t="s">
        <v>2988</v>
      </c>
      <c r="B10" t="s">
        <v>2158</v>
      </c>
      <c r="C10">
        <v>414.88919904000068</v>
      </c>
    </row>
    <row r="11" spans="1:5" x14ac:dyDescent="0.25">
      <c r="A11" t="s">
        <v>2988</v>
      </c>
      <c r="B11" t="s">
        <v>2159</v>
      </c>
      <c r="C11">
        <v>4.2066961200000001</v>
      </c>
    </row>
    <row r="12" spans="1:5" x14ac:dyDescent="0.25">
      <c r="A12" t="s">
        <v>2988</v>
      </c>
      <c r="B12" t="s">
        <v>2190</v>
      </c>
      <c r="C12">
        <v>525</v>
      </c>
      <c r="D12">
        <v>16</v>
      </c>
    </row>
    <row r="13" spans="1:5" x14ac:dyDescent="0.25">
      <c r="A13" t="s">
        <v>2988</v>
      </c>
      <c r="B13" t="s">
        <v>2199</v>
      </c>
      <c r="C13">
        <v>0.41081848535557308</v>
      </c>
      <c r="D13">
        <v>0.95925821948840928</v>
      </c>
      <c r="E13">
        <v>0.40669487415267691</v>
      </c>
    </row>
    <row r="14" spans="1:5" x14ac:dyDescent="0.25">
      <c r="A14" t="s">
        <v>2988</v>
      </c>
      <c r="B14" t="s">
        <v>2213</v>
      </c>
      <c r="C14">
        <v>1</v>
      </c>
      <c r="D14">
        <v>1</v>
      </c>
      <c r="E14">
        <v>1</v>
      </c>
    </row>
    <row r="15" spans="1:5" x14ac:dyDescent="0.25">
      <c r="A15" t="s">
        <v>2988</v>
      </c>
      <c r="B15" t="s">
        <v>2260</v>
      </c>
      <c r="C15">
        <v>0.28604695833153787</v>
      </c>
      <c r="D15">
        <v>0.18618033669615291</v>
      </c>
      <c r="E15">
        <v>0.28504454209553376</v>
      </c>
    </row>
    <row r="16" spans="1:5" x14ac:dyDescent="0.25">
      <c r="A16" t="s">
        <v>2988</v>
      </c>
      <c r="B16" t="s">
        <v>2261</v>
      </c>
      <c r="C16">
        <v>0.17362632991333904</v>
      </c>
      <c r="E16">
        <v>0.17188354689682336</v>
      </c>
    </row>
    <row r="17" spans="1:5" x14ac:dyDescent="0.25">
      <c r="A17" t="s">
        <v>2988</v>
      </c>
      <c r="B17" t="s">
        <v>2262</v>
      </c>
      <c r="C17">
        <v>0.12703643510593907</v>
      </c>
      <c r="D17">
        <v>6.4001501967296842E-2</v>
      </c>
      <c r="E17">
        <v>0.12640371879513493</v>
      </c>
    </row>
    <row r="18" spans="1:5" x14ac:dyDescent="0.25">
      <c r="A18" t="s">
        <v>2988</v>
      </c>
      <c r="B18" t="s">
        <v>2263</v>
      </c>
      <c r="C18">
        <v>0.21898132824431688</v>
      </c>
      <c r="D18">
        <v>0.39919334843706278</v>
      </c>
      <c r="E18">
        <v>0.22079021545814359</v>
      </c>
    </row>
    <row r="19" spans="1:5" x14ac:dyDescent="0.25">
      <c r="A19" t="s">
        <v>2988</v>
      </c>
      <c r="B19" t="s">
        <v>2264</v>
      </c>
      <c r="C19">
        <v>0.19430894840486712</v>
      </c>
      <c r="D19">
        <v>0.35062481289948755</v>
      </c>
      <c r="E19">
        <v>0.19587797675436436</v>
      </c>
    </row>
    <row r="20" spans="1:5" x14ac:dyDescent="0.25">
      <c r="A20" t="s">
        <v>2988</v>
      </c>
      <c r="B20" t="s">
        <v>2310</v>
      </c>
      <c r="C20">
        <v>0.21796666271199167</v>
      </c>
      <c r="D20">
        <v>0.34469784330416531</v>
      </c>
      <c r="E20">
        <v>0.21923873330928678</v>
      </c>
    </row>
    <row r="21" spans="1:5" x14ac:dyDescent="0.25">
      <c r="A21" t="s">
        <v>2988</v>
      </c>
      <c r="B21" t="s">
        <v>2319</v>
      </c>
      <c r="C21">
        <v>0.41081848535557386</v>
      </c>
      <c r="E21">
        <v>0.40669487415267774</v>
      </c>
    </row>
    <row r="22" spans="1:5" x14ac:dyDescent="0.25">
      <c r="A22" t="s">
        <v>2988</v>
      </c>
      <c r="B22" t="s">
        <v>2320</v>
      </c>
      <c r="C22">
        <v>0.58918151464442603</v>
      </c>
      <c r="D22">
        <v>1</v>
      </c>
      <c r="E22">
        <v>0.59330512584732231</v>
      </c>
    </row>
    <row r="23" spans="1:5" x14ac:dyDescent="0.25">
      <c r="A23" t="s">
        <v>2988</v>
      </c>
      <c r="B23" t="s">
        <v>2328</v>
      </c>
    </row>
    <row r="24" spans="1:5" x14ac:dyDescent="0.25">
      <c r="A24" t="s">
        <v>2988</v>
      </c>
      <c r="B24" t="s">
        <v>2329</v>
      </c>
    </row>
    <row r="25" spans="1:5" x14ac:dyDescent="0.25">
      <c r="A25" t="s">
        <v>2988</v>
      </c>
      <c r="B25" t="s">
        <v>2330</v>
      </c>
    </row>
    <row r="26" spans="1:5" x14ac:dyDescent="0.25">
      <c r="A26" t="s">
        <v>2988</v>
      </c>
      <c r="B26" t="s">
        <v>2331</v>
      </c>
    </row>
    <row r="27" spans="1:5" x14ac:dyDescent="0.25">
      <c r="A27" t="s">
        <v>2988</v>
      </c>
      <c r="B27" t="s">
        <v>2332</v>
      </c>
      <c r="C27">
        <v>1</v>
      </c>
      <c r="D27">
        <v>1</v>
      </c>
      <c r="E27">
        <v>1</v>
      </c>
    </row>
    <row r="28" spans="1:5" x14ac:dyDescent="0.25">
      <c r="A28" t="s">
        <v>2988</v>
      </c>
      <c r="B28" t="s">
        <v>2337</v>
      </c>
    </row>
    <row r="29" spans="1:5" x14ac:dyDescent="0.25">
      <c r="A29" t="s">
        <v>2988</v>
      </c>
      <c r="B29" t="s">
        <v>2348</v>
      </c>
      <c r="C29">
        <v>215.25419698999983</v>
      </c>
      <c r="D29">
        <v>506</v>
      </c>
    </row>
    <row r="30" spans="1:5" x14ac:dyDescent="0.25">
      <c r="A30" t="s">
        <v>2988</v>
      </c>
      <c r="B30" t="s">
        <v>2349</v>
      </c>
      <c r="C30">
        <v>34.010849710000002</v>
      </c>
      <c r="D30">
        <v>10</v>
      </c>
    </row>
    <row r="31" spans="1:5" x14ac:dyDescent="0.25">
      <c r="A31" t="s">
        <v>2988</v>
      </c>
      <c r="B31" t="s">
        <v>2350</v>
      </c>
      <c r="C31">
        <v>77.733152340000004</v>
      </c>
      <c r="D31">
        <v>7</v>
      </c>
    </row>
    <row r="32" spans="1:5" x14ac:dyDescent="0.25">
      <c r="A32" t="s">
        <v>2988</v>
      </c>
      <c r="B32" t="s">
        <v>2351</v>
      </c>
      <c r="C32">
        <v>22.445</v>
      </c>
      <c r="D32">
        <v>1</v>
      </c>
    </row>
    <row r="33" spans="1:4" x14ac:dyDescent="0.25">
      <c r="A33" t="s">
        <v>2988</v>
      </c>
      <c r="B33" t="s">
        <v>2352</v>
      </c>
      <c r="C33">
        <v>65.445999999999998</v>
      </c>
      <c r="D33">
        <v>1</v>
      </c>
    </row>
    <row r="34" spans="1:4" x14ac:dyDescent="0.25">
      <c r="A34" t="s">
        <v>2988</v>
      </c>
      <c r="B34" t="s">
        <v>2353</v>
      </c>
      <c r="D34">
        <v>0</v>
      </c>
    </row>
    <row r="35" spans="1:4" x14ac:dyDescent="0.25">
      <c r="A35" t="s">
        <v>2988</v>
      </c>
      <c r="B35" t="s">
        <v>2393</v>
      </c>
      <c r="C35">
        <v>0.36229161662881404</v>
      </c>
    </row>
    <row r="36" spans="1:4" x14ac:dyDescent="0.25">
      <c r="A36" t="s">
        <v>2988</v>
      </c>
      <c r="B36" t="s">
        <v>2394</v>
      </c>
      <c r="C36">
        <v>356.3379794949779</v>
      </c>
    </row>
    <row r="37" spans="1:4" x14ac:dyDescent="0.25">
      <c r="A37" t="s">
        <v>2988</v>
      </c>
      <c r="B37" t="s">
        <v>2395</v>
      </c>
      <c r="C37">
        <v>19.806270896827399</v>
      </c>
    </row>
    <row r="38" spans="1:4" x14ac:dyDescent="0.25">
      <c r="A38" t="s">
        <v>2988</v>
      </c>
      <c r="B38" t="s">
        <v>2396</v>
      </c>
      <c r="C38">
        <v>11.825365492341213</v>
      </c>
    </row>
    <row r="39" spans="1:4" x14ac:dyDescent="0.25">
      <c r="A39" t="s">
        <v>2988</v>
      </c>
      <c r="B39" t="s">
        <v>2397</v>
      </c>
      <c r="C39">
        <v>14.790770736413327</v>
      </c>
    </row>
    <row r="40" spans="1:4" x14ac:dyDescent="0.25">
      <c r="A40" t="s">
        <v>2988</v>
      </c>
      <c r="B40" t="s">
        <v>2398</v>
      </c>
      <c r="C40">
        <v>8.599056589630111</v>
      </c>
    </row>
    <row r="41" spans="1:4" x14ac:dyDescent="0.25">
      <c r="A41" t="s">
        <v>2988</v>
      </c>
      <c r="B41" t="s">
        <v>2399</v>
      </c>
      <c r="C41">
        <v>1.7651918525237067</v>
      </c>
    </row>
    <row r="42" spans="1:4" x14ac:dyDescent="0.25">
      <c r="A42" t="s">
        <v>2988</v>
      </c>
      <c r="B42" t="s">
        <v>2400</v>
      </c>
      <c r="C42">
        <v>1.4716347425237044</v>
      </c>
    </row>
    <row r="43" spans="1:4" x14ac:dyDescent="0.25">
      <c r="A43" t="s">
        <v>2988</v>
      </c>
      <c r="B43" t="s">
        <v>2401</v>
      </c>
      <c r="C43">
        <v>0.29292923476295862</v>
      </c>
    </row>
    <row r="44" spans="1:4" x14ac:dyDescent="0.25">
      <c r="A44" t="s">
        <v>2988</v>
      </c>
      <c r="B44" t="s">
        <v>2412</v>
      </c>
      <c r="C44">
        <v>0.32546162626658681</v>
      </c>
    </row>
    <row r="45" spans="1:4" x14ac:dyDescent="0.25">
      <c r="A45" t="s">
        <v>2988</v>
      </c>
      <c r="B45" t="s">
        <v>2413</v>
      </c>
      <c r="C45">
        <v>7.5063696697964533E-3</v>
      </c>
    </row>
    <row r="46" spans="1:4" x14ac:dyDescent="0.25">
      <c r="A46" t="s">
        <v>2988</v>
      </c>
      <c r="B46" t="s">
        <v>2415</v>
      </c>
      <c r="C46">
        <v>0.25152123625165557</v>
      </c>
    </row>
    <row r="47" spans="1:4" x14ac:dyDescent="0.25">
      <c r="A47" t="s">
        <v>2988</v>
      </c>
      <c r="B47" t="s">
        <v>2436</v>
      </c>
      <c r="C47">
        <v>76.545194909999992</v>
      </c>
      <c r="D47">
        <v>26</v>
      </c>
    </row>
    <row r="48" spans="1:4" x14ac:dyDescent="0.25">
      <c r="A48" t="s">
        <v>2988</v>
      </c>
      <c r="B48" t="s">
        <v>2445</v>
      </c>
      <c r="C48">
        <v>12.17913044</v>
      </c>
      <c r="D48">
        <v>39</v>
      </c>
    </row>
    <row r="49" spans="1:4" x14ac:dyDescent="0.25">
      <c r="A49" t="s">
        <v>2988</v>
      </c>
      <c r="B49" t="s">
        <v>2446</v>
      </c>
      <c r="C49">
        <v>16.38481998</v>
      </c>
      <c r="D49">
        <v>27</v>
      </c>
    </row>
    <row r="50" spans="1:4" x14ac:dyDescent="0.25">
      <c r="A50" t="s">
        <v>2988</v>
      </c>
      <c r="B50" t="s">
        <v>2447</v>
      </c>
      <c r="C50">
        <v>10.26654029</v>
      </c>
      <c r="D50">
        <v>7</v>
      </c>
    </row>
    <row r="51" spans="1:4" x14ac:dyDescent="0.25">
      <c r="A51" t="s">
        <v>2988</v>
      </c>
      <c r="B51" t="s">
        <v>2448</v>
      </c>
      <c r="C51">
        <v>4.9879535300000004</v>
      </c>
      <c r="D51">
        <v>5</v>
      </c>
    </row>
    <row r="52" spans="1:4" x14ac:dyDescent="0.25">
      <c r="A52" t="s">
        <v>2988</v>
      </c>
      <c r="B52" t="s">
        <v>2453</v>
      </c>
      <c r="C52">
        <v>8.8327629400000003</v>
      </c>
      <c r="D52">
        <v>4</v>
      </c>
    </row>
    <row r="53" spans="1:4" x14ac:dyDescent="0.25">
      <c r="A53" t="s">
        <v>2988</v>
      </c>
      <c r="B53" t="s">
        <v>2437</v>
      </c>
      <c r="C53">
        <v>126.21976598999997</v>
      </c>
      <c r="D53">
        <v>75</v>
      </c>
    </row>
    <row r="54" spans="1:4" x14ac:dyDescent="0.25">
      <c r="A54" t="s">
        <v>2988</v>
      </c>
      <c r="B54" t="s">
        <v>2438</v>
      </c>
      <c r="C54">
        <v>29.044222099999999</v>
      </c>
      <c r="D54">
        <v>57</v>
      </c>
    </row>
    <row r="55" spans="1:4" x14ac:dyDescent="0.25">
      <c r="A55" t="s">
        <v>2988</v>
      </c>
      <c r="B55" t="s">
        <v>2439</v>
      </c>
      <c r="C55">
        <v>9.7282293299999996</v>
      </c>
      <c r="D55">
        <v>40</v>
      </c>
    </row>
    <row r="56" spans="1:4" x14ac:dyDescent="0.25">
      <c r="A56" t="s">
        <v>2988</v>
      </c>
      <c r="B56" t="s">
        <v>2440</v>
      </c>
      <c r="C56">
        <v>2.6208189600000003</v>
      </c>
      <c r="D56">
        <v>13</v>
      </c>
    </row>
    <row r="57" spans="1:4" x14ac:dyDescent="0.25">
      <c r="A57" t="s">
        <v>2988</v>
      </c>
      <c r="B57" t="s">
        <v>2443</v>
      </c>
      <c r="C57">
        <v>5.2169446400000004</v>
      </c>
      <c r="D57">
        <v>12</v>
      </c>
    </row>
    <row r="58" spans="1:4" x14ac:dyDescent="0.25">
      <c r="A58" t="s">
        <v>2988</v>
      </c>
      <c r="B58" t="s">
        <v>2444</v>
      </c>
      <c r="C58">
        <v>112.86281592999998</v>
      </c>
      <c r="D58">
        <v>156</v>
      </c>
    </row>
    <row r="59" spans="1:4" x14ac:dyDescent="0.25">
      <c r="A59" t="s">
        <v>2988</v>
      </c>
      <c r="B59" t="s">
        <v>2459</v>
      </c>
      <c r="C59">
        <v>76.545194909999992</v>
      </c>
      <c r="D59">
        <v>26</v>
      </c>
    </row>
    <row r="60" spans="1:4" x14ac:dyDescent="0.25">
      <c r="A60" t="s">
        <v>2988</v>
      </c>
      <c r="B60" t="s">
        <v>2468</v>
      </c>
      <c r="C60">
        <v>12.17913044</v>
      </c>
      <c r="D60">
        <v>39</v>
      </c>
    </row>
    <row r="61" spans="1:4" x14ac:dyDescent="0.25">
      <c r="A61" t="s">
        <v>2988</v>
      </c>
      <c r="B61" t="s">
        <v>2469</v>
      </c>
      <c r="C61">
        <v>16.38481998</v>
      </c>
      <c r="D61">
        <v>27</v>
      </c>
    </row>
    <row r="62" spans="1:4" x14ac:dyDescent="0.25">
      <c r="A62" t="s">
        <v>2988</v>
      </c>
      <c r="B62" t="s">
        <v>2470</v>
      </c>
      <c r="C62">
        <v>10.26654029</v>
      </c>
      <c r="D62">
        <v>7</v>
      </c>
    </row>
    <row r="63" spans="1:4" x14ac:dyDescent="0.25">
      <c r="A63" t="s">
        <v>2988</v>
      </c>
      <c r="B63" t="s">
        <v>2471</v>
      </c>
      <c r="C63">
        <v>4.9879535300000004</v>
      </c>
      <c r="D63">
        <v>5</v>
      </c>
    </row>
    <row r="64" spans="1:4" x14ac:dyDescent="0.25">
      <c r="A64" t="s">
        <v>2988</v>
      </c>
      <c r="B64" t="s">
        <v>2476</v>
      </c>
      <c r="C64">
        <v>8.8327629400000003</v>
      </c>
      <c r="D64">
        <v>4</v>
      </c>
    </row>
    <row r="65" spans="1:4" x14ac:dyDescent="0.25">
      <c r="A65" t="s">
        <v>2988</v>
      </c>
      <c r="B65" t="s">
        <v>2460</v>
      </c>
      <c r="C65">
        <v>126.21976598999997</v>
      </c>
      <c r="D65">
        <v>75</v>
      </c>
    </row>
    <row r="66" spans="1:4" x14ac:dyDescent="0.25">
      <c r="A66" t="s">
        <v>2988</v>
      </c>
      <c r="B66" t="s">
        <v>2461</v>
      </c>
      <c r="C66">
        <v>29.044222099999999</v>
      </c>
      <c r="D66">
        <v>57</v>
      </c>
    </row>
    <row r="67" spans="1:4" x14ac:dyDescent="0.25">
      <c r="A67" t="s">
        <v>2988</v>
      </c>
      <c r="B67" t="s">
        <v>2462</v>
      </c>
      <c r="C67">
        <v>9.7282293299999996</v>
      </c>
      <c r="D67">
        <v>40</v>
      </c>
    </row>
    <row r="68" spans="1:4" x14ac:dyDescent="0.25">
      <c r="A68" t="s">
        <v>2988</v>
      </c>
      <c r="B68" t="s">
        <v>2463</v>
      </c>
      <c r="C68">
        <v>2.6208189600000003</v>
      </c>
      <c r="D68">
        <v>13</v>
      </c>
    </row>
    <row r="69" spans="1:4" x14ac:dyDescent="0.25">
      <c r="A69" t="s">
        <v>2988</v>
      </c>
      <c r="B69" t="s">
        <v>2466</v>
      </c>
      <c r="C69">
        <v>5.2169446400000004</v>
      </c>
      <c r="D69">
        <v>12</v>
      </c>
    </row>
    <row r="70" spans="1:4" x14ac:dyDescent="0.25">
      <c r="A70" t="s">
        <v>2988</v>
      </c>
      <c r="B70" t="s">
        <v>2467</v>
      </c>
      <c r="C70">
        <v>112.86281592999998</v>
      </c>
      <c r="D70">
        <v>156</v>
      </c>
    </row>
    <row r="71" spans="1:4" x14ac:dyDescent="0.25">
      <c r="A71" t="s">
        <v>2988</v>
      </c>
      <c r="B71" t="s">
        <v>2482</v>
      </c>
      <c r="C71">
        <v>21.65689897</v>
      </c>
      <c r="D71">
        <v>56</v>
      </c>
    </row>
    <row r="72" spans="1:4" x14ac:dyDescent="0.25">
      <c r="A72" t="s">
        <v>2988</v>
      </c>
      <c r="B72" t="s">
        <v>2491</v>
      </c>
      <c r="C72">
        <v>4.2110953100000001</v>
      </c>
      <c r="D72">
        <v>10</v>
      </c>
    </row>
    <row r="73" spans="1:4" x14ac:dyDescent="0.25">
      <c r="A73" t="s">
        <v>2988</v>
      </c>
      <c r="B73" t="s">
        <v>2492</v>
      </c>
      <c r="C73">
        <v>1.9746910899999999</v>
      </c>
      <c r="D73">
        <v>5</v>
      </c>
    </row>
    <row r="74" spans="1:4" x14ac:dyDescent="0.25">
      <c r="A74" t="s">
        <v>2988</v>
      </c>
      <c r="B74" t="s">
        <v>2493</v>
      </c>
      <c r="C74">
        <v>3.0535823300000002</v>
      </c>
      <c r="D74">
        <v>6</v>
      </c>
    </row>
    <row r="75" spans="1:4" x14ac:dyDescent="0.25">
      <c r="A75" t="s">
        <v>2988</v>
      </c>
      <c r="B75" t="s">
        <v>2494</v>
      </c>
      <c r="C75">
        <v>7.8191275899999999</v>
      </c>
      <c r="D75">
        <v>2</v>
      </c>
    </row>
    <row r="76" spans="1:4" x14ac:dyDescent="0.25">
      <c r="A76" t="s">
        <v>2988</v>
      </c>
      <c r="B76" t="s">
        <v>2483</v>
      </c>
      <c r="C76">
        <v>10.077515620000002</v>
      </c>
      <c r="D76">
        <v>16</v>
      </c>
    </row>
    <row r="77" spans="1:4" x14ac:dyDescent="0.25">
      <c r="A77" t="s">
        <v>2988</v>
      </c>
      <c r="B77" t="s">
        <v>2484</v>
      </c>
      <c r="C77">
        <v>16.094566520000001</v>
      </c>
      <c r="D77">
        <v>36</v>
      </c>
    </row>
    <row r="78" spans="1:4" x14ac:dyDescent="0.25">
      <c r="A78" t="s">
        <v>2988</v>
      </c>
      <c r="B78" t="s">
        <v>2485</v>
      </c>
      <c r="C78">
        <v>27.517169619999994</v>
      </c>
      <c r="D78">
        <v>42</v>
      </c>
    </row>
    <row r="79" spans="1:4" x14ac:dyDescent="0.25">
      <c r="A79" t="s">
        <v>2988</v>
      </c>
      <c r="B79" t="s">
        <v>2486</v>
      </c>
      <c r="C79">
        <v>27.07373754</v>
      </c>
      <c r="D79">
        <v>44</v>
      </c>
    </row>
    <row r="80" spans="1:4" x14ac:dyDescent="0.25">
      <c r="A80" t="s">
        <v>2988</v>
      </c>
      <c r="B80" t="s">
        <v>2487</v>
      </c>
      <c r="C80">
        <v>23.383926909999996</v>
      </c>
      <c r="D80">
        <v>72</v>
      </c>
    </row>
    <row r="81" spans="1:4" x14ac:dyDescent="0.25">
      <c r="A81" t="s">
        <v>2988</v>
      </c>
      <c r="B81" t="s">
        <v>2488</v>
      </c>
      <c r="C81">
        <v>31.813167559999997</v>
      </c>
      <c r="D81">
        <v>23</v>
      </c>
    </row>
    <row r="82" spans="1:4" x14ac:dyDescent="0.25">
      <c r="A82" t="s">
        <v>2988</v>
      </c>
      <c r="B82" t="s">
        <v>2489</v>
      </c>
      <c r="C82">
        <v>28.739256679999993</v>
      </c>
      <c r="D82">
        <v>18</v>
      </c>
    </row>
    <row r="83" spans="1:4" x14ac:dyDescent="0.25">
      <c r="A83" t="s">
        <v>2988</v>
      </c>
      <c r="B83" t="s">
        <v>2490</v>
      </c>
      <c r="C83">
        <v>211.47446329999997</v>
      </c>
      <c r="D83">
        <v>129</v>
      </c>
    </row>
    <row r="84" spans="1:4" x14ac:dyDescent="0.25">
      <c r="A84" t="s">
        <v>2988</v>
      </c>
      <c r="B84" t="s">
        <v>2507</v>
      </c>
      <c r="C84">
        <v>113.83721778999998</v>
      </c>
      <c r="D84">
        <v>180</v>
      </c>
    </row>
    <row r="85" spans="1:4" x14ac:dyDescent="0.25">
      <c r="A85" t="s">
        <v>2988</v>
      </c>
      <c r="B85" t="s">
        <v>2508</v>
      </c>
      <c r="C85">
        <v>11.43252118</v>
      </c>
      <c r="D85">
        <v>26</v>
      </c>
    </row>
    <row r="86" spans="1:4" x14ac:dyDescent="0.25">
      <c r="A86" t="s">
        <v>2988</v>
      </c>
      <c r="B86" t="s">
        <v>2510</v>
      </c>
      <c r="C86">
        <v>11.946829750000001</v>
      </c>
      <c r="D86">
        <v>27</v>
      </c>
    </row>
    <row r="87" spans="1:4" x14ac:dyDescent="0.25">
      <c r="A87" t="s">
        <v>2988</v>
      </c>
      <c r="B87" t="s">
        <v>2511</v>
      </c>
      <c r="C87">
        <v>276.74437389999997</v>
      </c>
      <c r="D87">
        <v>224</v>
      </c>
    </row>
    <row r="88" spans="1:4" x14ac:dyDescent="0.25">
      <c r="A88" t="s">
        <v>2988</v>
      </c>
      <c r="B88" t="s">
        <v>2512</v>
      </c>
      <c r="C88">
        <v>0.92825641999999997</v>
      </c>
      <c r="D88">
        <v>2</v>
      </c>
    </row>
    <row r="89" spans="1:4" x14ac:dyDescent="0.25">
      <c r="A89" t="s">
        <v>2988</v>
      </c>
      <c r="B89" t="s">
        <v>2517</v>
      </c>
      <c r="C89">
        <v>3.0535823300000002</v>
      </c>
      <c r="D89">
        <v>6</v>
      </c>
    </row>
    <row r="90" spans="1:4" x14ac:dyDescent="0.25">
      <c r="A90" t="s">
        <v>2988</v>
      </c>
      <c r="B90" t="s">
        <v>2518</v>
      </c>
      <c r="C90">
        <v>411.83561671000041</v>
      </c>
      <c r="D90">
        <v>453</v>
      </c>
    </row>
    <row r="91" spans="1:4" x14ac:dyDescent="0.25">
      <c r="A91" t="s">
        <v>2988</v>
      </c>
      <c r="B91" t="s">
        <v>2523</v>
      </c>
      <c r="D91">
        <v>93.676847775500022</v>
      </c>
    </row>
    <row r="92" spans="1:4" x14ac:dyDescent="0.25">
      <c r="A92" t="s">
        <v>2988</v>
      </c>
      <c r="B92" t="s">
        <v>2524</v>
      </c>
      <c r="D92">
        <v>2.1632625852</v>
      </c>
    </row>
    <row r="93" spans="1:4" x14ac:dyDescent="0.25">
      <c r="A93" t="s">
        <v>2988</v>
      </c>
      <c r="B93" t="s">
        <v>2526</v>
      </c>
      <c r="D93">
        <v>3.3075285739999991</v>
      </c>
    </row>
    <row r="94" spans="1:4" x14ac:dyDescent="0.25">
      <c r="A94" t="s">
        <v>2988</v>
      </c>
      <c r="B94" t="s">
        <v>2527</v>
      </c>
      <c r="D94">
        <v>190.03151937560003</v>
      </c>
    </row>
    <row r="95" spans="1:4" x14ac:dyDescent="0.25">
      <c r="A95" t="s">
        <v>2988</v>
      </c>
      <c r="B95" t="s">
        <v>2528</v>
      </c>
      <c r="D95">
        <v>0.39136169200000004</v>
      </c>
    </row>
    <row r="96" spans="1:4" x14ac:dyDescent="0.25">
      <c r="A96" t="s">
        <v>2988</v>
      </c>
      <c r="B96" t="s">
        <v>2573</v>
      </c>
      <c r="C96">
        <v>4.2066961200000001</v>
      </c>
      <c r="D96">
        <v>16</v>
      </c>
    </row>
    <row r="97" spans="1:4" x14ac:dyDescent="0.25">
      <c r="A97" t="s">
        <v>2988</v>
      </c>
      <c r="B97" t="s">
        <v>2574</v>
      </c>
      <c r="D97">
        <v>0</v>
      </c>
    </row>
    <row r="98" spans="1:4" x14ac:dyDescent="0.25">
      <c r="A98" t="s">
        <v>2988</v>
      </c>
      <c r="B98" t="s">
        <v>2575</v>
      </c>
      <c r="D98">
        <v>0</v>
      </c>
    </row>
    <row r="99" spans="1:4" x14ac:dyDescent="0.25">
      <c r="A99" t="s">
        <v>2988</v>
      </c>
      <c r="B99" t="s">
        <v>2576</v>
      </c>
      <c r="D99">
        <v>0</v>
      </c>
    </row>
    <row r="100" spans="1:4" x14ac:dyDescent="0.25">
      <c r="A100" t="s">
        <v>2988</v>
      </c>
      <c r="B100" t="s">
        <v>2577</v>
      </c>
      <c r="D100">
        <v>0</v>
      </c>
    </row>
    <row r="101" spans="1:4" x14ac:dyDescent="0.25">
      <c r="A101" t="s">
        <v>2988</v>
      </c>
      <c r="B101" t="s">
        <v>2578</v>
      </c>
      <c r="D101">
        <v>0</v>
      </c>
    </row>
    <row r="102" spans="1:4" x14ac:dyDescent="0.25">
      <c r="A102" t="s">
        <v>2988</v>
      </c>
      <c r="B102" t="s">
        <v>2617</v>
      </c>
      <c r="C102">
        <v>0.10318058536935761</v>
      </c>
    </row>
    <row r="103" spans="1:4" x14ac:dyDescent="0.25">
      <c r="A103" t="s">
        <v>2988</v>
      </c>
      <c r="B103" t="s">
        <v>2618</v>
      </c>
      <c r="C103">
        <v>4.2066961200000001</v>
      </c>
    </row>
    <row r="104" spans="1:4" x14ac:dyDescent="0.25">
      <c r="A104" t="s">
        <v>2988</v>
      </c>
      <c r="B104" t="s">
        <v>2619</v>
      </c>
      <c r="C104">
        <v>0</v>
      </c>
    </row>
    <row r="105" spans="1:4" x14ac:dyDescent="0.25">
      <c r="A105" t="s">
        <v>2988</v>
      </c>
      <c r="B105" t="s">
        <v>2620</v>
      </c>
      <c r="C105">
        <v>0</v>
      </c>
    </row>
    <row r="106" spans="1:4" x14ac:dyDescent="0.25">
      <c r="A106" t="s">
        <v>2988</v>
      </c>
      <c r="B106" t="s">
        <v>2621</v>
      </c>
      <c r="C106">
        <v>0</v>
      </c>
    </row>
    <row r="107" spans="1:4" x14ac:dyDescent="0.25">
      <c r="A107" t="s">
        <v>2988</v>
      </c>
      <c r="B107" t="s">
        <v>2622</v>
      </c>
      <c r="C107">
        <v>0</v>
      </c>
    </row>
    <row r="108" spans="1:4" x14ac:dyDescent="0.25">
      <c r="A108" t="s">
        <v>2988</v>
      </c>
      <c r="B108" t="s">
        <v>2623</v>
      </c>
      <c r="C108">
        <v>0</v>
      </c>
    </row>
    <row r="109" spans="1:4" x14ac:dyDescent="0.25">
      <c r="A109" t="s">
        <v>2988</v>
      </c>
      <c r="B109" t="s">
        <v>2624</v>
      </c>
      <c r="C109">
        <v>0</v>
      </c>
    </row>
    <row r="110" spans="1:4" x14ac:dyDescent="0.25">
      <c r="A110" t="s">
        <v>2988</v>
      </c>
      <c r="B110" t="s">
        <v>2625</v>
      </c>
      <c r="C110">
        <v>0</v>
      </c>
    </row>
    <row r="111" spans="1:4" x14ac:dyDescent="0.25">
      <c r="A111" t="s">
        <v>2988</v>
      </c>
      <c r="B111" t="s">
        <v>2637</v>
      </c>
      <c r="C111">
        <v>0.17643089227942615</v>
      </c>
    </row>
    <row r="112" spans="1:4" x14ac:dyDescent="0.25">
      <c r="A112" t="s">
        <v>2988</v>
      </c>
      <c r="B112" t="s">
        <v>2640</v>
      </c>
      <c r="C112">
        <v>0.12357426949108938</v>
      </c>
    </row>
    <row r="113" spans="1:4" x14ac:dyDescent="0.25">
      <c r="A113" t="s">
        <v>2988</v>
      </c>
      <c r="B113" t="s">
        <v>2641</v>
      </c>
      <c r="C113">
        <v>0.37131737483334071</v>
      </c>
    </row>
    <row r="114" spans="1:4" x14ac:dyDescent="0.25">
      <c r="A114" t="s">
        <v>2988</v>
      </c>
      <c r="B114" t="s">
        <v>2664</v>
      </c>
      <c r="C114">
        <v>1.02346081</v>
      </c>
      <c r="D114">
        <v>1</v>
      </c>
    </row>
    <row r="115" spans="1:4" x14ac:dyDescent="0.25">
      <c r="A115" t="s">
        <v>2988</v>
      </c>
      <c r="B115" t="s">
        <v>2665</v>
      </c>
      <c r="C115">
        <v>1.1981935000000001</v>
      </c>
      <c r="D115">
        <v>7</v>
      </c>
    </row>
    <row r="116" spans="1:4" x14ac:dyDescent="0.25">
      <c r="A116" t="s">
        <v>2988</v>
      </c>
      <c r="B116" t="s">
        <v>2671</v>
      </c>
      <c r="C116">
        <v>0.67513964000000004</v>
      </c>
      <c r="D116">
        <v>4</v>
      </c>
    </row>
    <row r="117" spans="1:4" x14ac:dyDescent="0.25">
      <c r="A117" t="s">
        <v>2988</v>
      </c>
      <c r="B117" t="s">
        <v>2672</v>
      </c>
      <c r="C117">
        <v>1.30990217</v>
      </c>
      <c r="D117">
        <v>4</v>
      </c>
    </row>
    <row r="118" spans="1:4" x14ac:dyDescent="0.25">
      <c r="A118" t="s">
        <v>2988</v>
      </c>
      <c r="B118" t="s">
        <v>2688</v>
      </c>
      <c r="C118">
        <v>1.02346081</v>
      </c>
      <c r="D118">
        <v>1</v>
      </c>
    </row>
    <row r="119" spans="1:4" x14ac:dyDescent="0.25">
      <c r="A119" t="s">
        <v>2988</v>
      </c>
      <c r="B119" t="s">
        <v>2689</v>
      </c>
      <c r="C119">
        <v>1.1981935000000001</v>
      </c>
      <c r="D119">
        <v>7</v>
      </c>
    </row>
    <row r="120" spans="1:4" x14ac:dyDescent="0.25">
      <c r="A120" t="s">
        <v>2988</v>
      </c>
      <c r="B120" t="s">
        <v>2695</v>
      </c>
      <c r="C120">
        <v>0.67513964000000004</v>
      </c>
      <c r="D120">
        <v>4</v>
      </c>
    </row>
    <row r="121" spans="1:4" x14ac:dyDescent="0.25">
      <c r="A121" t="s">
        <v>2988</v>
      </c>
      <c r="B121" t="s">
        <v>2696</v>
      </c>
      <c r="C121">
        <v>1.30990217</v>
      </c>
      <c r="D121">
        <v>4</v>
      </c>
    </row>
    <row r="122" spans="1:4" x14ac:dyDescent="0.25">
      <c r="A122" t="s">
        <v>2988</v>
      </c>
      <c r="B122" t="s">
        <v>2708</v>
      </c>
      <c r="C122">
        <v>0.22996839000000002</v>
      </c>
      <c r="D122">
        <v>1</v>
      </c>
    </row>
    <row r="123" spans="1:4" x14ac:dyDescent="0.25">
      <c r="A123" t="s">
        <v>2988</v>
      </c>
      <c r="B123" t="s">
        <v>2717</v>
      </c>
      <c r="C123">
        <v>0.53855855000000008</v>
      </c>
      <c r="D123">
        <v>1</v>
      </c>
    </row>
    <row r="124" spans="1:4" x14ac:dyDescent="0.25">
      <c r="A124" t="s">
        <v>2988</v>
      </c>
      <c r="B124" t="s">
        <v>2718</v>
      </c>
      <c r="C124">
        <v>1.54330021</v>
      </c>
      <c r="D124">
        <v>2</v>
      </c>
    </row>
    <row r="125" spans="1:4" x14ac:dyDescent="0.25">
      <c r="A125" t="s">
        <v>2988</v>
      </c>
      <c r="B125" t="s">
        <v>2710</v>
      </c>
      <c r="C125">
        <v>0.21174293000000002</v>
      </c>
      <c r="D125">
        <v>2</v>
      </c>
    </row>
    <row r="126" spans="1:4" x14ac:dyDescent="0.25">
      <c r="A126" t="s">
        <v>2988</v>
      </c>
      <c r="B126" t="s">
        <v>2711</v>
      </c>
      <c r="C126">
        <v>1.4074680000000001E-2</v>
      </c>
      <c r="D126">
        <v>1</v>
      </c>
    </row>
    <row r="127" spans="1:4" x14ac:dyDescent="0.25">
      <c r="A127" t="s">
        <v>2988</v>
      </c>
      <c r="B127" t="s">
        <v>2712</v>
      </c>
      <c r="C127">
        <v>0.11387413</v>
      </c>
      <c r="D127">
        <v>1</v>
      </c>
    </row>
    <row r="128" spans="1:4" x14ac:dyDescent="0.25">
      <c r="A128" t="s">
        <v>2988</v>
      </c>
      <c r="B128" t="s">
        <v>2713</v>
      </c>
      <c r="C128">
        <v>2.5966760000000002E-2</v>
      </c>
      <c r="D128">
        <v>1</v>
      </c>
    </row>
    <row r="129" spans="1:5" x14ac:dyDescent="0.25">
      <c r="A129" t="s">
        <v>2988</v>
      </c>
      <c r="B129" t="s">
        <v>2714</v>
      </c>
      <c r="C129">
        <v>3.7904489999999999E-2</v>
      </c>
      <c r="D129">
        <v>1</v>
      </c>
    </row>
    <row r="130" spans="1:5" x14ac:dyDescent="0.25">
      <c r="A130" t="s">
        <v>2988</v>
      </c>
      <c r="B130" t="s">
        <v>2715</v>
      </c>
      <c r="C130">
        <v>1.11477333</v>
      </c>
      <c r="D130">
        <v>5</v>
      </c>
    </row>
    <row r="131" spans="1:5" x14ac:dyDescent="0.25">
      <c r="A131" t="s">
        <v>2988</v>
      </c>
      <c r="B131" t="s">
        <v>2716</v>
      </c>
      <c r="C131">
        <v>0.37653265000000002</v>
      </c>
      <c r="D131">
        <v>1</v>
      </c>
    </row>
    <row r="132" spans="1:5" x14ac:dyDescent="0.25">
      <c r="A132" t="s">
        <v>2988</v>
      </c>
      <c r="B132" t="s">
        <v>2734</v>
      </c>
      <c r="C132">
        <v>4.2066961199999993</v>
      </c>
      <c r="D132">
        <v>16</v>
      </c>
    </row>
    <row r="133" spans="1:5" x14ac:dyDescent="0.25">
      <c r="A133" t="s">
        <v>2988</v>
      </c>
      <c r="B133" t="s">
        <v>2750</v>
      </c>
      <c r="D133">
        <v>1.6049594901999999</v>
      </c>
    </row>
    <row r="134" spans="1:5" x14ac:dyDescent="0.25">
      <c r="A134" t="s">
        <v>2988</v>
      </c>
      <c r="B134" t="s">
        <v>2739</v>
      </c>
      <c r="D134">
        <v>0.82527582310000003</v>
      </c>
    </row>
    <row r="135" spans="1:5" x14ac:dyDescent="0.25">
      <c r="A135" t="s">
        <v>2988</v>
      </c>
      <c r="B135" t="s">
        <v>2742</v>
      </c>
      <c r="D135">
        <v>2.3843271681</v>
      </c>
    </row>
    <row r="136" spans="1:5" x14ac:dyDescent="0.25">
      <c r="A136" t="s">
        <v>2988</v>
      </c>
      <c r="B136" t="s">
        <v>2743</v>
      </c>
      <c r="D136">
        <v>26.789309771900005</v>
      </c>
    </row>
    <row r="137" spans="1:5" x14ac:dyDescent="0.25">
      <c r="A137" t="s">
        <v>2989</v>
      </c>
      <c r="B137" t="s">
        <v>2314</v>
      </c>
    </row>
    <row r="138" spans="1:5" x14ac:dyDescent="0.25">
      <c r="A138" t="s">
        <v>2989</v>
      </c>
      <c r="B138" t="s">
        <v>2315</v>
      </c>
      <c r="C138">
        <v>2.3191990316856671E-4</v>
      </c>
      <c r="E138">
        <v>2.185189268757833E-4</v>
      </c>
    </row>
    <row r="139" spans="1:5" x14ac:dyDescent="0.25">
      <c r="A139" t="s">
        <v>2989</v>
      </c>
      <c r="B139" t="s">
        <v>2316</v>
      </c>
      <c r="C139">
        <v>8.7315380303220843E-4</v>
      </c>
      <c r="D139">
        <v>2.3670266895430606E-3</v>
      </c>
      <c r="E139">
        <v>9.5947392848523224E-4</v>
      </c>
    </row>
    <row r="140" spans="1:5" x14ac:dyDescent="0.25">
      <c r="A140" t="s">
        <v>2989</v>
      </c>
      <c r="B140" t="s">
        <v>2419</v>
      </c>
      <c r="C140">
        <v>8.6001179710254352E-2</v>
      </c>
    </row>
    <row r="141" spans="1:5" x14ac:dyDescent="0.25">
      <c r="A141" t="s">
        <v>2989</v>
      </c>
      <c r="B141" t="s">
        <v>2423</v>
      </c>
      <c r="C141">
        <v>2.3572314470288722E-2</v>
      </c>
    </row>
    <row r="142" spans="1:5" x14ac:dyDescent="0.25">
      <c r="A142" t="s">
        <v>2989</v>
      </c>
      <c r="B142" t="s">
        <v>2649</v>
      </c>
      <c r="C142">
        <v>3.4792332997004217E-2</v>
      </c>
    </row>
    <row r="143" spans="1:5" x14ac:dyDescent="0.25">
      <c r="A143" t="s">
        <v>2989</v>
      </c>
      <c r="B143" t="s">
        <v>2142</v>
      </c>
      <c r="C143">
        <v>88376.737287041789</v>
      </c>
      <c r="D143">
        <v>39929</v>
      </c>
    </row>
    <row r="144" spans="1:5" x14ac:dyDescent="0.25">
      <c r="A144" t="s">
        <v>2989</v>
      </c>
      <c r="B144" t="s">
        <v>2144</v>
      </c>
      <c r="C144">
        <v>19272.76775273</v>
      </c>
      <c r="D144">
        <v>3518</v>
      </c>
    </row>
    <row r="145" spans="1:5" x14ac:dyDescent="0.25">
      <c r="A145" t="s">
        <v>2989</v>
      </c>
      <c r="B145" t="s">
        <v>2158</v>
      </c>
      <c r="C145">
        <v>101429.21758165114</v>
      </c>
    </row>
    <row r="146" spans="1:5" x14ac:dyDescent="0.25">
      <c r="A146" t="s">
        <v>2989</v>
      </c>
      <c r="B146" t="s">
        <v>2159</v>
      </c>
      <c r="C146">
        <v>6220.2874581199976</v>
      </c>
    </row>
    <row r="147" spans="1:5" x14ac:dyDescent="0.25">
      <c r="A147" t="s">
        <v>2989</v>
      </c>
      <c r="B147" t="s">
        <v>2190</v>
      </c>
      <c r="C147">
        <v>42831</v>
      </c>
      <c r="D147">
        <v>616</v>
      </c>
    </row>
    <row r="148" spans="1:5" x14ac:dyDescent="0.25">
      <c r="A148" t="s">
        <v>2989</v>
      </c>
      <c r="B148" t="s">
        <v>2199</v>
      </c>
      <c r="C148">
        <v>2.3975302428340131E-2</v>
      </c>
      <c r="D148">
        <v>0.25459016546457647</v>
      </c>
      <c r="E148">
        <v>2.3783594179593293E-2</v>
      </c>
    </row>
    <row r="149" spans="1:5" x14ac:dyDescent="0.25">
      <c r="A149" t="s">
        <v>2989</v>
      </c>
      <c r="B149" t="s">
        <v>2213</v>
      </c>
      <c r="C149">
        <v>1</v>
      </c>
      <c r="D149">
        <v>1</v>
      </c>
      <c r="E149">
        <v>1</v>
      </c>
    </row>
    <row r="150" spans="1:5" x14ac:dyDescent="0.25">
      <c r="A150" t="s">
        <v>2989</v>
      </c>
      <c r="B150" t="s">
        <v>2260</v>
      </c>
      <c r="C150">
        <v>0.31154017265018108</v>
      </c>
      <c r="D150">
        <v>0.23769839515212252</v>
      </c>
      <c r="E150">
        <v>0.30727338960936013</v>
      </c>
    </row>
    <row r="151" spans="1:5" x14ac:dyDescent="0.25">
      <c r="A151" t="s">
        <v>2989</v>
      </c>
      <c r="B151" t="s">
        <v>2261</v>
      </c>
      <c r="C151">
        <v>0.13220298658565105</v>
      </c>
      <c r="D151">
        <v>0.13330979396097276</v>
      </c>
      <c r="E151">
        <v>0.13226694099057584</v>
      </c>
    </row>
    <row r="152" spans="1:5" x14ac:dyDescent="0.25">
      <c r="A152" t="s">
        <v>2989</v>
      </c>
      <c r="B152" t="s">
        <v>2262</v>
      </c>
      <c r="C152">
        <v>0.10152548688429382</v>
      </c>
      <c r="D152">
        <v>0.13993905891498551</v>
      </c>
      <c r="E152">
        <v>0.10374512979148437</v>
      </c>
    </row>
    <row r="153" spans="1:5" x14ac:dyDescent="0.25">
      <c r="A153" t="s">
        <v>2989</v>
      </c>
      <c r="B153" t="s">
        <v>2263</v>
      </c>
      <c r="C153">
        <v>0.27742009719584643</v>
      </c>
      <c r="D153">
        <v>0.3665864099501252</v>
      </c>
      <c r="E153">
        <v>0.28257237445626987</v>
      </c>
    </row>
    <row r="154" spans="1:5" x14ac:dyDescent="0.25">
      <c r="A154" t="s">
        <v>2989</v>
      </c>
      <c r="B154" t="s">
        <v>2264</v>
      </c>
      <c r="C154">
        <v>0.17731125668402764</v>
      </c>
      <c r="D154">
        <v>0.12246634202179402</v>
      </c>
      <c r="E154">
        <v>0.17414216515230979</v>
      </c>
    </row>
    <row r="155" spans="1:5" x14ac:dyDescent="0.25">
      <c r="A155" t="s">
        <v>2989</v>
      </c>
      <c r="B155" t="s">
        <v>2310</v>
      </c>
      <c r="C155">
        <v>0.99889492629379917</v>
      </c>
      <c r="D155">
        <v>0.99763297331045697</v>
      </c>
      <c r="E155">
        <v>0.99882200714463898</v>
      </c>
    </row>
    <row r="156" spans="1:5" x14ac:dyDescent="0.25">
      <c r="A156" t="s">
        <v>2989</v>
      </c>
      <c r="B156" t="s">
        <v>2319</v>
      </c>
      <c r="C156">
        <v>0.25742501908408305</v>
      </c>
      <c r="D156">
        <v>0.17179753182869442</v>
      </c>
      <c r="E156">
        <v>0.2524772249920596</v>
      </c>
    </row>
    <row r="157" spans="1:5" x14ac:dyDescent="0.25">
      <c r="A157" t="s">
        <v>2989</v>
      </c>
      <c r="B157" t="s">
        <v>2320</v>
      </c>
      <c r="C157">
        <v>0.74257498091591689</v>
      </c>
      <c r="D157">
        <v>0.82820246817130561</v>
      </c>
      <c r="E157">
        <v>0.7475227750079404</v>
      </c>
    </row>
    <row r="158" spans="1:5" x14ac:dyDescent="0.25">
      <c r="A158" t="s">
        <v>2989</v>
      </c>
      <c r="B158" t="s">
        <v>2328</v>
      </c>
      <c r="C158">
        <v>4.6617039033685574E-2</v>
      </c>
      <c r="D158">
        <v>4.8945581256467773E-2</v>
      </c>
      <c r="E158">
        <v>4.6751588672150922E-2</v>
      </c>
    </row>
    <row r="159" spans="1:5" x14ac:dyDescent="0.25">
      <c r="A159" t="s">
        <v>2989</v>
      </c>
      <c r="B159" t="s">
        <v>2329</v>
      </c>
      <c r="C159">
        <v>7.5684882706013604E-2</v>
      </c>
      <c r="D159">
        <v>4.054344827919279E-2</v>
      </c>
      <c r="E159">
        <v>7.36543129997735E-2</v>
      </c>
    </row>
    <row r="160" spans="1:5" x14ac:dyDescent="0.25">
      <c r="A160" t="s">
        <v>2989</v>
      </c>
      <c r="B160" t="s">
        <v>2330</v>
      </c>
      <c r="C160">
        <v>5.2794018127955283E-2</v>
      </c>
      <c r="D160">
        <v>2.6432938962549776E-2</v>
      </c>
      <c r="E160">
        <v>5.1270801741084754E-2</v>
      </c>
    </row>
    <row r="161" spans="1:5" x14ac:dyDescent="0.25">
      <c r="A161" t="s">
        <v>2989</v>
      </c>
      <c r="B161" t="s">
        <v>2331</v>
      </c>
      <c r="C161">
        <v>9.5975763959960422E-2</v>
      </c>
      <c r="D161">
        <v>0.1696800829473237</v>
      </c>
      <c r="E161">
        <v>0.10023460426616521</v>
      </c>
    </row>
    <row r="162" spans="1:5" x14ac:dyDescent="0.25">
      <c r="A162" t="s">
        <v>2989</v>
      </c>
      <c r="B162" t="s">
        <v>2332</v>
      </c>
      <c r="C162">
        <v>0.72892829617238508</v>
      </c>
      <c r="D162">
        <v>0.71439794855446592</v>
      </c>
      <c r="E162">
        <v>0.72808869232082563</v>
      </c>
    </row>
    <row r="163" spans="1:5" x14ac:dyDescent="0.25">
      <c r="A163" t="s">
        <v>2989</v>
      </c>
      <c r="B163" t="s">
        <v>2337</v>
      </c>
      <c r="C163">
        <v>2.7142451333451214E-4</v>
      </c>
      <c r="E163">
        <v>2.5574085092011244E-4</v>
      </c>
    </row>
    <row r="164" spans="1:5" x14ac:dyDescent="0.25">
      <c r="A164" t="s">
        <v>2989</v>
      </c>
      <c r="B164" t="s">
        <v>2348</v>
      </c>
      <c r="C164">
        <v>30970.662796340195</v>
      </c>
      <c r="D164">
        <v>26913</v>
      </c>
    </row>
    <row r="165" spans="1:5" x14ac:dyDescent="0.25">
      <c r="A165" t="s">
        <v>2989</v>
      </c>
      <c r="B165" t="s">
        <v>2349</v>
      </c>
      <c r="C165">
        <v>39222.438515730151</v>
      </c>
      <c r="D165">
        <v>14036</v>
      </c>
    </row>
    <row r="166" spans="1:5" x14ac:dyDescent="0.25">
      <c r="A166" t="s">
        <v>2989</v>
      </c>
      <c r="B166" t="s">
        <v>2350</v>
      </c>
      <c r="C166">
        <v>13150.27714708</v>
      </c>
      <c r="D166">
        <v>1496</v>
      </c>
    </row>
    <row r="167" spans="1:5" x14ac:dyDescent="0.25">
      <c r="A167" t="s">
        <v>2989</v>
      </c>
      <c r="B167" t="s">
        <v>2351</v>
      </c>
      <c r="C167">
        <v>8554.6834082300047</v>
      </c>
      <c r="D167">
        <v>278</v>
      </c>
    </row>
    <row r="168" spans="1:5" x14ac:dyDescent="0.25">
      <c r="A168" t="s">
        <v>2989</v>
      </c>
      <c r="B168" t="s">
        <v>2352</v>
      </c>
      <c r="C168">
        <v>5756.0358336199997</v>
      </c>
      <c r="D168">
        <v>87</v>
      </c>
    </row>
    <row r="169" spans="1:5" x14ac:dyDescent="0.25">
      <c r="A169" t="s">
        <v>2989</v>
      </c>
      <c r="B169" t="s">
        <v>2353</v>
      </c>
      <c r="C169">
        <v>3775.1198806500006</v>
      </c>
      <c r="D169">
        <v>21</v>
      </c>
    </row>
    <row r="170" spans="1:5" x14ac:dyDescent="0.25">
      <c r="A170" t="s">
        <v>2989</v>
      </c>
      <c r="B170" t="s">
        <v>2393</v>
      </c>
      <c r="C170">
        <v>0.53483798006992478</v>
      </c>
    </row>
    <row r="171" spans="1:5" x14ac:dyDescent="0.25">
      <c r="A171" t="s">
        <v>2989</v>
      </c>
      <c r="B171" t="s">
        <v>2394</v>
      </c>
      <c r="C171">
        <v>73049.615164360614</v>
      </c>
    </row>
    <row r="172" spans="1:5" x14ac:dyDescent="0.25">
      <c r="A172" t="s">
        <v>2989</v>
      </c>
      <c r="B172" t="s">
        <v>2395</v>
      </c>
      <c r="C172">
        <v>10913.527096557989</v>
      </c>
    </row>
    <row r="173" spans="1:5" x14ac:dyDescent="0.25">
      <c r="A173" t="s">
        <v>2989</v>
      </c>
      <c r="B173" t="s">
        <v>2396</v>
      </c>
      <c r="C173">
        <v>8293.5858267153435</v>
      </c>
    </row>
    <row r="174" spans="1:5" x14ac:dyDescent="0.25">
      <c r="A174" t="s">
        <v>2989</v>
      </c>
      <c r="B174" t="s">
        <v>2397</v>
      </c>
      <c r="C174">
        <v>5148.2243922128773</v>
      </c>
    </row>
    <row r="175" spans="1:5" x14ac:dyDescent="0.25">
      <c r="A175" t="s">
        <v>2989</v>
      </c>
      <c r="B175" t="s">
        <v>2398</v>
      </c>
      <c r="C175">
        <v>3067.1671598125367</v>
      </c>
    </row>
    <row r="176" spans="1:5" x14ac:dyDescent="0.25">
      <c r="A176" t="s">
        <v>2989</v>
      </c>
      <c r="B176" t="s">
        <v>2399</v>
      </c>
      <c r="C176">
        <v>377.75414966654228</v>
      </c>
    </row>
    <row r="177" spans="1:4" x14ac:dyDescent="0.25">
      <c r="A177" t="s">
        <v>2989</v>
      </c>
      <c r="B177" t="s">
        <v>2400</v>
      </c>
      <c r="C177">
        <v>169.9418240524958</v>
      </c>
    </row>
    <row r="178" spans="1:4" x14ac:dyDescent="0.25">
      <c r="A178" t="s">
        <v>2989</v>
      </c>
      <c r="B178" t="s">
        <v>2401</v>
      </c>
      <c r="C178">
        <v>397.96202025080072</v>
      </c>
    </row>
    <row r="179" spans="1:4" x14ac:dyDescent="0.25">
      <c r="A179" t="s">
        <v>2989</v>
      </c>
      <c r="B179" t="s">
        <v>2412</v>
      </c>
      <c r="C179">
        <v>0.66816987652629811</v>
      </c>
    </row>
    <row r="180" spans="1:4" x14ac:dyDescent="0.25">
      <c r="A180" t="s">
        <v>2989</v>
      </c>
      <c r="B180" t="s">
        <v>2413</v>
      </c>
      <c r="C180">
        <v>2.047575932869786E-3</v>
      </c>
    </row>
    <row r="181" spans="1:4" x14ac:dyDescent="0.25">
      <c r="A181" t="s">
        <v>2989</v>
      </c>
      <c r="B181" t="s">
        <v>2415</v>
      </c>
      <c r="C181">
        <v>0.22020905336028879</v>
      </c>
    </row>
    <row r="182" spans="1:4" x14ac:dyDescent="0.25">
      <c r="A182" t="s">
        <v>2989</v>
      </c>
      <c r="B182" t="s">
        <v>2436</v>
      </c>
      <c r="C182">
        <v>41151.482725680187</v>
      </c>
      <c r="D182">
        <v>16911</v>
      </c>
    </row>
    <row r="183" spans="1:4" x14ac:dyDescent="0.25">
      <c r="A183" t="s">
        <v>2989</v>
      </c>
      <c r="B183" t="s">
        <v>2445</v>
      </c>
      <c r="C183">
        <v>4236.6627651800036</v>
      </c>
      <c r="D183">
        <v>302</v>
      </c>
    </row>
    <row r="184" spans="1:4" x14ac:dyDescent="0.25">
      <c r="A184" t="s">
        <v>2989</v>
      </c>
      <c r="B184" t="s">
        <v>2446</v>
      </c>
      <c r="C184">
        <v>3649.0022080500007</v>
      </c>
      <c r="D184">
        <v>246</v>
      </c>
    </row>
    <row r="185" spans="1:4" x14ac:dyDescent="0.25">
      <c r="A185" t="s">
        <v>2989</v>
      </c>
      <c r="B185" t="s">
        <v>2447</v>
      </c>
      <c r="C185">
        <v>1026.5142438600003</v>
      </c>
      <c r="D185">
        <v>88</v>
      </c>
    </row>
    <row r="186" spans="1:4" x14ac:dyDescent="0.25">
      <c r="A186" t="s">
        <v>2989</v>
      </c>
      <c r="B186" t="s">
        <v>2448</v>
      </c>
      <c r="C186">
        <v>757.00121181999998</v>
      </c>
      <c r="D186">
        <v>33</v>
      </c>
    </row>
    <row r="187" spans="1:4" x14ac:dyDescent="0.25">
      <c r="A187" t="s">
        <v>2989</v>
      </c>
      <c r="B187" t="s">
        <v>2449</v>
      </c>
      <c r="C187">
        <v>136.28857350999999</v>
      </c>
      <c r="D187">
        <v>13</v>
      </c>
    </row>
    <row r="188" spans="1:4" x14ac:dyDescent="0.25">
      <c r="A188" t="s">
        <v>2989</v>
      </c>
      <c r="B188" t="s">
        <v>2453</v>
      </c>
      <c r="C188">
        <v>2352.70507236</v>
      </c>
      <c r="D188">
        <v>129</v>
      </c>
    </row>
    <row r="189" spans="1:4" x14ac:dyDescent="0.25">
      <c r="A189" t="s">
        <v>2989</v>
      </c>
      <c r="B189" t="s">
        <v>2437</v>
      </c>
      <c r="C189">
        <v>25410.034890400191</v>
      </c>
      <c r="D189">
        <v>13180</v>
      </c>
    </row>
    <row r="190" spans="1:4" x14ac:dyDescent="0.25">
      <c r="A190" t="s">
        <v>2989</v>
      </c>
      <c r="B190" t="s">
        <v>2438</v>
      </c>
      <c r="C190">
        <v>4658.6776749799983</v>
      </c>
      <c r="D190">
        <v>578</v>
      </c>
    </row>
    <row r="191" spans="1:4" x14ac:dyDescent="0.25">
      <c r="A191" t="s">
        <v>2989</v>
      </c>
      <c r="B191" t="s">
        <v>2439</v>
      </c>
      <c r="C191">
        <v>1829.9961978999991</v>
      </c>
      <c r="D191">
        <v>260</v>
      </c>
    </row>
    <row r="192" spans="1:4" x14ac:dyDescent="0.25">
      <c r="A192" t="s">
        <v>2989</v>
      </c>
      <c r="B192" t="s">
        <v>2440</v>
      </c>
      <c r="C192">
        <v>443.10582025000002</v>
      </c>
      <c r="D192">
        <v>53</v>
      </c>
    </row>
    <row r="193" spans="1:4" x14ac:dyDescent="0.25">
      <c r="A193" t="s">
        <v>2989</v>
      </c>
      <c r="B193" t="s">
        <v>2441</v>
      </c>
      <c r="C193">
        <v>178.15440957999999</v>
      </c>
      <c r="D193">
        <v>12</v>
      </c>
    </row>
    <row r="194" spans="1:4" x14ac:dyDescent="0.25">
      <c r="A194" t="s">
        <v>2989</v>
      </c>
      <c r="B194" t="s">
        <v>2442</v>
      </c>
      <c r="C194">
        <v>4.6595752400000006</v>
      </c>
      <c r="D194">
        <v>2</v>
      </c>
    </row>
    <row r="195" spans="1:4" x14ac:dyDescent="0.25">
      <c r="A195" t="s">
        <v>2989</v>
      </c>
      <c r="B195" t="s">
        <v>2443</v>
      </c>
      <c r="C195">
        <v>8886.4985242800085</v>
      </c>
      <c r="D195">
        <v>3212</v>
      </c>
    </row>
    <row r="196" spans="1:4" x14ac:dyDescent="0.25">
      <c r="A196" t="s">
        <v>2989</v>
      </c>
      <c r="B196" t="s">
        <v>2444</v>
      </c>
      <c r="C196">
        <v>6708.4336885600042</v>
      </c>
      <c r="D196">
        <v>4474</v>
      </c>
    </row>
    <row r="197" spans="1:4" x14ac:dyDescent="0.25">
      <c r="A197" t="s">
        <v>2989</v>
      </c>
      <c r="B197" t="s">
        <v>2459</v>
      </c>
      <c r="C197">
        <v>41151.482725680187</v>
      </c>
      <c r="D197">
        <v>16911</v>
      </c>
    </row>
    <row r="198" spans="1:4" x14ac:dyDescent="0.25">
      <c r="A198" t="s">
        <v>2989</v>
      </c>
      <c r="B198" t="s">
        <v>2468</v>
      </c>
      <c r="C198">
        <v>4236.6627651800036</v>
      </c>
      <c r="D198">
        <v>302</v>
      </c>
    </row>
    <row r="199" spans="1:4" x14ac:dyDescent="0.25">
      <c r="A199" t="s">
        <v>2989</v>
      </c>
      <c r="B199" t="s">
        <v>2469</v>
      </c>
      <c r="C199">
        <v>3649.0022080500007</v>
      </c>
      <c r="D199">
        <v>246</v>
      </c>
    </row>
    <row r="200" spans="1:4" x14ac:dyDescent="0.25">
      <c r="A200" t="s">
        <v>2989</v>
      </c>
      <c r="B200" t="s">
        <v>2470</v>
      </c>
      <c r="C200">
        <v>1026.5142438600003</v>
      </c>
      <c r="D200">
        <v>88</v>
      </c>
    </row>
    <row r="201" spans="1:4" x14ac:dyDescent="0.25">
      <c r="A201" t="s">
        <v>2989</v>
      </c>
      <c r="B201" t="s">
        <v>2471</v>
      </c>
      <c r="C201">
        <v>757.00121181999998</v>
      </c>
      <c r="D201">
        <v>33</v>
      </c>
    </row>
    <row r="202" spans="1:4" x14ac:dyDescent="0.25">
      <c r="A202" t="s">
        <v>2989</v>
      </c>
      <c r="B202" t="s">
        <v>2472</v>
      </c>
      <c r="C202">
        <v>136.28857350999999</v>
      </c>
      <c r="D202">
        <v>13</v>
      </c>
    </row>
    <row r="203" spans="1:4" x14ac:dyDescent="0.25">
      <c r="A203" t="s">
        <v>2989</v>
      </c>
      <c r="B203" t="s">
        <v>2476</v>
      </c>
      <c r="C203">
        <v>2352.70507236</v>
      </c>
      <c r="D203">
        <v>129</v>
      </c>
    </row>
    <row r="204" spans="1:4" x14ac:dyDescent="0.25">
      <c r="A204" t="s">
        <v>2989</v>
      </c>
      <c r="B204" t="s">
        <v>2460</v>
      </c>
      <c r="C204">
        <v>25410.034890400191</v>
      </c>
      <c r="D204">
        <v>13180</v>
      </c>
    </row>
    <row r="205" spans="1:4" x14ac:dyDescent="0.25">
      <c r="A205" t="s">
        <v>2989</v>
      </c>
      <c r="B205" t="s">
        <v>2461</v>
      </c>
      <c r="C205">
        <v>4658.6776749799983</v>
      </c>
      <c r="D205">
        <v>578</v>
      </c>
    </row>
    <row r="206" spans="1:4" x14ac:dyDescent="0.25">
      <c r="A206" t="s">
        <v>2989</v>
      </c>
      <c r="B206" t="s">
        <v>2462</v>
      </c>
      <c r="C206">
        <v>1829.9961978999991</v>
      </c>
      <c r="D206">
        <v>260</v>
      </c>
    </row>
    <row r="207" spans="1:4" x14ac:dyDescent="0.25">
      <c r="A207" t="s">
        <v>2989</v>
      </c>
      <c r="B207" t="s">
        <v>2463</v>
      </c>
      <c r="C207">
        <v>443.10582025000002</v>
      </c>
      <c r="D207">
        <v>53</v>
      </c>
    </row>
    <row r="208" spans="1:4" x14ac:dyDescent="0.25">
      <c r="A208" t="s">
        <v>2989</v>
      </c>
      <c r="B208" t="s">
        <v>2464</v>
      </c>
      <c r="C208">
        <v>178.15440957999999</v>
      </c>
      <c r="D208">
        <v>12</v>
      </c>
    </row>
    <row r="209" spans="1:4" x14ac:dyDescent="0.25">
      <c r="A209" t="s">
        <v>2989</v>
      </c>
      <c r="B209" t="s">
        <v>2465</v>
      </c>
      <c r="C209">
        <v>4.6595752400000006</v>
      </c>
      <c r="D209">
        <v>2</v>
      </c>
    </row>
    <row r="210" spans="1:4" x14ac:dyDescent="0.25">
      <c r="A210" t="s">
        <v>2989</v>
      </c>
      <c r="B210" t="s">
        <v>2466</v>
      </c>
      <c r="C210">
        <v>8886.4985242800085</v>
      </c>
      <c r="D210">
        <v>3212</v>
      </c>
    </row>
    <row r="211" spans="1:4" x14ac:dyDescent="0.25">
      <c r="A211" t="s">
        <v>2989</v>
      </c>
      <c r="B211" t="s">
        <v>2467</v>
      </c>
      <c r="C211">
        <v>6708.4336885600042</v>
      </c>
      <c r="D211">
        <v>4474</v>
      </c>
    </row>
    <row r="212" spans="1:4" x14ac:dyDescent="0.25">
      <c r="A212" t="s">
        <v>2989</v>
      </c>
      <c r="B212" t="s">
        <v>2482</v>
      </c>
      <c r="C212">
        <v>3579.8150296499989</v>
      </c>
      <c r="D212">
        <v>1865</v>
      </c>
    </row>
    <row r="213" spans="1:4" x14ac:dyDescent="0.25">
      <c r="A213" t="s">
        <v>2989</v>
      </c>
      <c r="B213" t="s">
        <v>2491</v>
      </c>
      <c r="C213">
        <v>8917.7786661400132</v>
      </c>
      <c r="D213">
        <v>4546</v>
      </c>
    </row>
    <row r="214" spans="1:4" x14ac:dyDescent="0.25">
      <c r="A214" t="s">
        <v>2989</v>
      </c>
      <c r="B214" t="s">
        <v>2492</v>
      </c>
      <c r="C214">
        <v>17649.003432149937</v>
      </c>
      <c r="D214">
        <v>7295</v>
      </c>
    </row>
    <row r="215" spans="1:4" x14ac:dyDescent="0.25">
      <c r="A215" t="s">
        <v>2989</v>
      </c>
      <c r="B215" t="s">
        <v>2493</v>
      </c>
      <c r="C215">
        <v>16811.290591729994</v>
      </c>
      <c r="D215">
        <v>5426</v>
      </c>
    </row>
    <row r="216" spans="1:4" x14ac:dyDescent="0.25">
      <c r="A216" t="s">
        <v>2989</v>
      </c>
      <c r="B216" t="s">
        <v>2494</v>
      </c>
      <c r="C216">
        <v>1219.6030626599998</v>
      </c>
      <c r="D216">
        <v>237</v>
      </c>
    </row>
    <row r="217" spans="1:4" x14ac:dyDescent="0.25">
      <c r="A217" t="s">
        <v>2989</v>
      </c>
      <c r="B217" t="s">
        <v>2483</v>
      </c>
      <c r="C217">
        <v>3890.0090034600021</v>
      </c>
      <c r="D217">
        <v>1119</v>
      </c>
    </row>
    <row r="218" spans="1:4" x14ac:dyDescent="0.25">
      <c r="A218" t="s">
        <v>2989</v>
      </c>
      <c r="B218" t="s">
        <v>2484</v>
      </c>
      <c r="C218">
        <v>7177.5650458200025</v>
      </c>
      <c r="D218">
        <v>1044</v>
      </c>
    </row>
    <row r="219" spans="1:4" x14ac:dyDescent="0.25">
      <c r="A219" t="s">
        <v>2989</v>
      </c>
      <c r="B219" t="s">
        <v>2485</v>
      </c>
      <c r="C219">
        <v>7705.351973619996</v>
      </c>
      <c r="D219">
        <v>1561</v>
      </c>
    </row>
    <row r="220" spans="1:4" x14ac:dyDescent="0.25">
      <c r="A220" t="s">
        <v>2989</v>
      </c>
      <c r="B220" t="s">
        <v>2486</v>
      </c>
      <c r="C220">
        <v>8940.7377975299896</v>
      </c>
      <c r="D220">
        <v>2950</v>
      </c>
    </row>
    <row r="221" spans="1:4" x14ac:dyDescent="0.25">
      <c r="A221" t="s">
        <v>2989</v>
      </c>
      <c r="B221" t="s">
        <v>2487</v>
      </c>
      <c r="C221">
        <v>5687.1962321599976</v>
      </c>
      <c r="D221">
        <v>3230</v>
      </c>
    </row>
    <row r="222" spans="1:4" x14ac:dyDescent="0.25">
      <c r="A222" t="s">
        <v>2989</v>
      </c>
      <c r="B222" t="s">
        <v>2488</v>
      </c>
      <c r="C222">
        <v>2897.1856334900008</v>
      </c>
      <c r="D222">
        <v>1176</v>
      </c>
    </row>
    <row r="223" spans="1:4" x14ac:dyDescent="0.25">
      <c r="A223" t="s">
        <v>2989</v>
      </c>
      <c r="B223" t="s">
        <v>2489</v>
      </c>
      <c r="C223">
        <v>3766.0664986399984</v>
      </c>
      <c r="D223">
        <v>1524</v>
      </c>
    </row>
    <row r="224" spans="1:4" x14ac:dyDescent="0.25">
      <c r="A224" t="s">
        <v>2989</v>
      </c>
      <c r="B224" t="s">
        <v>2490</v>
      </c>
      <c r="C224">
        <v>13187.614614600016</v>
      </c>
      <c r="D224">
        <v>7455</v>
      </c>
    </row>
    <row r="225" spans="1:4" x14ac:dyDescent="0.25">
      <c r="A225" t="s">
        <v>2989</v>
      </c>
      <c r="B225" t="s">
        <v>2507</v>
      </c>
      <c r="C225">
        <v>47816.73303335016</v>
      </c>
      <c r="D225">
        <v>25405</v>
      </c>
    </row>
    <row r="226" spans="1:4" x14ac:dyDescent="0.25">
      <c r="A226" t="s">
        <v>2989</v>
      </c>
      <c r="B226" t="s">
        <v>2508</v>
      </c>
      <c r="C226">
        <v>10475.287251819962</v>
      </c>
      <c r="D226">
        <v>5571</v>
      </c>
    </row>
    <row r="227" spans="1:4" x14ac:dyDescent="0.25">
      <c r="A227" t="s">
        <v>2989</v>
      </c>
      <c r="B227" t="s">
        <v>2510</v>
      </c>
      <c r="C227">
        <v>9676.6492861899678</v>
      </c>
      <c r="D227">
        <v>5554</v>
      </c>
    </row>
    <row r="228" spans="1:4" x14ac:dyDescent="0.25">
      <c r="A228" t="s">
        <v>2989</v>
      </c>
      <c r="B228" t="s">
        <v>2511</v>
      </c>
      <c r="C228">
        <v>33449.585769149977</v>
      </c>
      <c r="D228">
        <v>2897</v>
      </c>
    </row>
    <row r="229" spans="1:4" x14ac:dyDescent="0.25">
      <c r="A229" t="s">
        <v>2989</v>
      </c>
      <c r="B229" t="s">
        <v>2512</v>
      </c>
      <c r="C229">
        <v>10.962241140000001</v>
      </c>
      <c r="D229">
        <v>17</v>
      </c>
    </row>
    <row r="230" spans="1:4" x14ac:dyDescent="0.25">
      <c r="A230" t="s">
        <v>2989</v>
      </c>
      <c r="B230" t="s">
        <v>2517</v>
      </c>
      <c r="C230">
        <v>16811.290591729994</v>
      </c>
      <c r="D230">
        <v>5426</v>
      </c>
    </row>
    <row r="231" spans="1:4" x14ac:dyDescent="0.25">
      <c r="A231" t="s">
        <v>2989</v>
      </c>
      <c r="B231" t="s">
        <v>2518</v>
      </c>
      <c r="C231">
        <v>84617.926989920103</v>
      </c>
      <c r="D231">
        <v>34002</v>
      </c>
    </row>
    <row r="232" spans="1:4" x14ac:dyDescent="0.25">
      <c r="A232" t="s">
        <v>2989</v>
      </c>
      <c r="B232" t="s">
        <v>2523</v>
      </c>
      <c r="D232">
        <v>8744.102633546403</v>
      </c>
    </row>
    <row r="233" spans="1:4" x14ac:dyDescent="0.25">
      <c r="A233" t="s">
        <v>2989</v>
      </c>
      <c r="B233" t="s">
        <v>2524</v>
      </c>
      <c r="D233">
        <v>868.49583380149909</v>
      </c>
    </row>
    <row r="234" spans="1:4" x14ac:dyDescent="0.25">
      <c r="A234" t="s">
        <v>2989</v>
      </c>
      <c r="B234" t="s">
        <v>2526</v>
      </c>
      <c r="D234">
        <v>1482.0396005848957</v>
      </c>
    </row>
    <row r="235" spans="1:4" x14ac:dyDescent="0.25">
      <c r="A235" t="s">
        <v>2989</v>
      </c>
      <c r="B235" t="s">
        <v>2527</v>
      </c>
      <c r="D235">
        <v>9330.2905824581376</v>
      </c>
    </row>
    <row r="236" spans="1:4" x14ac:dyDescent="0.25">
      <c r="A236" t="s">
        <v>2989</v>
      </c>
      <c r="B236" t="s">
        <v>2528</v>
      </c>
      <c r="D236">
        <v>0.4608807163000001</v>
      </c>
    </row>
    <row r="237" spans="1:4" x14ac:dyDescent="0.25">
      <c r="A237" t="s">
        <v>2989</v>
      </c>
      <c r="B237" t="s">
        <v>2573</v>
      </c>
      <c r="C237">
        <v>207.81916593000003</v>
      </c>
      <c r="D237">
        <v>205</v>
      </c>
    </row>
    <row r="238" spans="1:4" x14ac:dyDescent="0.25">
      <c r="A238" t="s">
        <v>2989</v>
      </c>
      <c r="B238" t="s">
        <v>2574</v>
      </c>
      <c r="C238">
        <v>559.94831468000029</v>
      </c>
      <c r="D238">
        <v>169</v>
      </c>
    </row>
    <row r="239" spans="1:4" x14ac:dyDescent="0.25">
      <c r="A239" t="s">
        <v>2989</v>
      </c>
      <c r="B239" t="s">
        <v>2575</v>
      </c>
      <c r="C239">
        <v>1689.0910041699985</v>
      </c>
      <c r="D239">
        <v>176</v>
      </c>
    </row>
    <row r="240" spans="1:4" x14ac:dyDescent="0.25">
      <c r="A240" t="s">
        <v>2989</v>
      </c>
      <c r="B240" t="s">
        <v>2576</v>
      </c>
      <c r="C240">
        <v>1274.18392399</v>
      </c>
      <c r="D240">
        <v>41</v>
      </c>
    </row>
    <row r="241" spans="1:4" x14ac:dyDescent="0.25">
      <c r="A241" t="s">
        <v>2989</v>
      </c>
      <c r="B241" t="s">
        <v>2577</v>
      </c>
      <c r="C241">
        <v>993.67018658999984</v>
      </c>
      <c r="D241">
        <v>16</v>
      </c>
    </row>
    <row r="242" spans="1:4" x14ac:dyDescent="0.25">
      <c r="A242" t="s">
        <v>2989</v>
      </c>
      <c r="B242" t="s">
        <v>2578</v>
      </c>
      <c r="C242">
        <v>1495.5748627599999</v>
      </c>
      <c r="D242">
        <v>9</v>
      </c>
    </row>
    <row r="243" spans="1:4" x14ac:dyDescent="0.25">
      <c r="A243" t="s">
        <v>2989</v>
      </c>
      <c r="B243" t="s">
        <v>2617</v>
      </c>
      <c r="C243">
        <v>0.38052356361514228</v>
      </c>
    </row>
    <row r="244" spans="1:4" x14ac:dyDescent="0.25">
      <c r="A244" t="s">
        <v>2989</v>
      </c>
      <c r="B244" t="s">
        <v>2618</v>
      </c>
      <c r="C244">
        <v>5654.7112697389994</v>
      </c>
    </row>
    <row r="245" spans="1:4" x14ac:dyDescent="0.25">
      <c r="A245" t="s">
        <v>2989</v>
      </c>
      <c r="B245" t="s">
        <v>2619</v>
      </c>
      <c r="C245">
        <v>434.07309955582667</v>
      </c>
    </row>
    <row r="246" spans="1:4" x14ac:dyDescent="0.25">
      <c r="A246" t="s">
        <v>2989</v>
      </c>
      <c r="B246" t="s">
        <v>2620</v>
      </c>
      <c r="C246">
        <v>112.02557021264381</v>
      </c>
    </row>
    <row r="247" spans="1:4" x14ac:dyDescent="0.25">
      <c r="A247" t="s">
        <v>2989</v>
      </c>
      <c r="B247" t="s">
        <v>2621</v>
      </c>
      <c r="C247">
        <v>16.289596878270707</v>
      </c>
    </row>
    <row r="248" spans="1:4" x14ac:dyDescent="0.25">
      <c r="A248" t="s">
        <v>2989</v>
      </c>
      <c r="B248" t="s">
        <v>2622</v>
      </c>
      <c r="C248">
        <v>2.4661703885456685</v>
      </c>
    </row>
    <row r="249" spans="1:4" x14ac:dyDescent="0.25">
      <c r="A249" t="s">
        <v>2989</v>
      </c>
      <c r="B249" t="s">
        <v>2623</v>
      </c>
      <c r="C249">
        <v>0.7217513457036655</v>
      </c>
    </row>
    <row r="250" spans="1:4" x14ac:dyDescent="0.25">
      <c r="A250" t="s">
        <v>2989</v>
      </c>
      <c r="B250" t="s">
        <v>2624</v>
      </c>
      <c r="C250">
        <v>0</v>
      </c>
    </row>
    <row r="251" spans="1:4" x14ac:dyDescent="0.25">
      <c r="A251" t="s">
        <v>2989</v>
      </c>
      <c r="B251" t="s">
        <v>2625</v>
      </c>
      <c r="C251">
        <v>0</v>
      </c>
    </row>
    <row r="252" spans="1:4" x14ac:dyDescent="0.25">
      <c r="A252" t="s">
        <v>2989</v>
      </c>
      <c r="B252" t="s">
        <v>2636</v>
      </c>
      <c r="C252">
        <v>0.10952988151546232</v>
      </c>
    </row>
    <row r="253" spans="1:4" x14ac:dyDescent="0.25">
      <c r="A253" t="s">
        <v>2989</v>
      </c>
      <c r="B253" t="s">
        <v>2646</v>
      </c>
      <c r="C253">
        <v>5.5312191328210235E-5</v>
      </c>
    </row>
    <row r="254" spans="1:4" x14ac:dyDescent="0.25">
      <c r="A254" t="s">
        <v>2989</v>
      </c>
      <c r="B254" t="s">
        <v>2637</v>
      </c>
      <c r="C254">
        <v>0.45879049821477658</v>
      </c>
    </row>
    <row r="255" spans="1:4" x14ac:dyDescent="0.25">
      <c r="A255" t="s">
        <v>2989</v>
      </c>
      <c r="B255" t="s">
        <v>2638</v>
      </c>
      <c r="C255">
        <v>5.5113253499640164E-2</v>
      </c>
    </row>
    <row r="256" spans="1:4" x14ac:dyDescent="0.25">
      <c r="A256" t="s">
        <v>2989</v>
      </c>
      <c r="B256" t="s">
        <v>2640</v>
      </c>
      <c r="C256">
        <v>9.8889370549429784E-2</v>
      </c>
    </row>
    <row r="257" spans="1:4" x14ac:dyDescent="0.25">
      <c r="A257" t="s">
        <v>2989</v>
      </c>
      <c r="B257" t="s">
        <v>2641</v>
      </c>
      <c r="C257">
        <v>2.5928018940581991E-2</v>
      </c>
    </row>
    <row r="258" spans="1:4" x14ac:dyDescent="0.25">
      <c r="A258" t="s">
        <v>2989</v>
      </c>
      <c r="B258" t="s">
        <v>2642</v>
      </c>
      <c r="C258">
        <v>8.1413624572755264E-2</v>
      </c>
    </row>
    <row r="259" spans="1:4" x14ac:dyDescent="0.25">
      <c r="A259" t="s">
        <v>2989</v>
      </c>
      <c r="B259" t="s">
        <v>2644</v>
      </c>
      <c r="C259">
        <v>0.13548770751902145</v>
      </c>
    </row>
    <row r="260" spans="1:4" x14ac:dyDescent="0.25">
      <c r="A260" t="s">
        <v>2989</v>
      </c>
      <c r="B260" t="s">
        <v>2664</v>
      </c>
      <c r="C260">
        <v>2722.5837486499995</v>
      </c>
      <c r="D260">
        <v>151</v>
      </c>
    </row>
    <row r="261" spans="1:4" x14ac:dyDescent="0.25">
      <c r="A261" t="s">
        <v>2989</v>
      </c>
      <c r="B261" t="s">
        <v>2665</v>
      </c>
      <c r="C261">
        <v>1023.0862282600002</v>
      </c>
      <c r="D261">
        <v>112</v>
      </c>
    </row>
    <row r="262" spans="1:4" x14ac:dyDescent="0.25">
      <c r="A262" t="s">
        <v>2989</v>
      </c>
      <c r="B262" t="s">
        <v>2671</v>
      </c>
      <c r="C262">
        <v>1590.6780679799997</v>
      </c>
      <c r="D262">
        <v>159</v>
      </c>
    </row>
    <row r="263" spans="1:4" x14ac:dyDescent="0.25">
      <c r="A263" t="s">
        <v>2989</v>
      </c>
      <c r="B263" t="s">
        <v>2672</v>
      </c>
      <c r="C263">
        <v>883.93941323000024</v>
      </c>
      <c r="D263">
        <v>137</v>
      </c>
    </row>
    <row r="264" spans="1:4" x14ac:dyDescent="0.25">
      <c r="A264" t="s">
        <v>2989</v>
      </c>
      <c r="B264" t="s">
        <v>2688</v>
      </c>
      <c r="C264">
        <v>2722.5837486499995</v>
      </c>
      <c r="D264">
        <v>151</v>
      </c>
    </row>
    <row r="265" spans="1:4" x14ac:dyDescent="0.25">
      <c r="A265" t="s">
        <v>2989</v>
      </c>
      <c r="B265" t="s">
        <v>2689</v>
      </c>
      <c r="C265">
        <v>1023.0862282600002</v>
      </c>
      <c r="D265">
        <v>112</v>
      </c>
    </row>
    <row r="266" spans="1:4" x14ac:dyDescent="0.25">
      <c r="A266" t="s">
        <v>2989</v>
      </c>
      <c r="B266" t="s">
        <v>2695</v>
      </c>
      <c r="C266">
        <v>1590.6780679799997</v>
      </c>
      <c r="D266">
        <v>159</v>
      </c>
    </row>
    <row r="267" spans="1:4" x14ac:dyDescent="0.25">
      <c r="A267" t="s">
        <v>2989</v>
      </c>
      <c r="B267" t="s">
        <v>2696</v>
      </c>
      <c r="C267">
        <v>883.93941323000024</v>
      </c>
      <c r="D267">
        <v>137</v>
      </c>
    </row>
    <row r="268" spans="1:4" x14ac:dyDescent="0.25">
      <c r="A268" t="s">
        <v>2989</v>
      </c>
      <c r="B268" t="s">
        <v>2708</v>
      </c>
      <c r="C268">
        <v>129.26132978000001</v>
      </c>
      <c r="D268">
        <v>17</v>
      </c>
    </row>
    <row r="269" spans="1:4" x14ac:dyDescent="0.25">
      <c r="A269" t="s">
        <v>2989</v>
      </c>
      <c r="B269" t="s">
        <v>2717</v>
      </c>
      <c r="C269">
        <v>836.35999774000004</v>
      </c>
      <c r="D269">
        <v>78</v>
      </c>
    </row>
    <row r="270" spans="1:4" x14ac:dyDescent="0.25">
      <c r="A270" t="s">
        <v>2989</v>
      </c>
      <c r="B270" t="s">
        <v>2718</v>
      </c>
      <c r="C270">
        <v>1007.8719386199998</v>
      </c>
      <c r="D270">
        <v>90</v>
      </c>
    </row>
    <row r="271" spans="1:4" x14ac:dyDescent="0.25">
      <c r="A271" t="s">
        <v>2989</v>
      </c>
      <c r="B271" t="s">
        <v>2719</v>
      </c>
      <c r="C271">
        <v>944.50117617000001</v>
      </c>
      <c r="D271">
        <v>63</v>
      </c>
    </row>
    <row r="272" spans="1:4" x14ac:dyDescent="0.25">
      <c r="A272" t="s">
        <v>2989</v>
      </c>
      <c r="B272" t="s">
        <v>2720</v>
      </c>
      <c r="C272">
        <v>774.51858589999995</v>
      </c>
      <c r="D272">
        <v>9</v>
      </c>
    </row>
    <row r="273" spans="1:4" x14ac:dyDescent="0.25">
      <c r="A273" t="s">
        <v>2989</v>
      </c>
      <c r="B273" t="s">
        <v>2709</v>
      </c>
      <c r="C273">
        <v>123.90018417</v>
      </c>
      <c r="D273">
        <v>10</v>
      </c>
    </row>
    <row r="274" spans="1:4" x14ac:dyDescent="0.25">
      <c r="A274" t="s">
        <v>2989</v>
      </c>
      <c r="B274" t="s">
        <v>2710</v>
      </c>
      <c r="C274">
        <v>22.485122050000001</v>
      </c>
      <c r="D274">
        <v>8</v>
      </c>
    </row>
    <row r="275" spans="1:4" x14ac:dyDescent="0.25">
      <c r="A275" t="s">
        <v>2989</v>
      </c>
      <c r="B275" t="s">
        <v>2711</v>
      </c>
      <c r="C275">
        <v>313.53483625000007</v>
      </c>
      <c r="D275">
        <v>21</v>
      </c>
    </row>
    <row r="276" spans="1:4" x14ac:dyDescent="0.25">
      <c r="A276" t="s">
        <v>2989</v>
      </c>
      <c r="B276" t="s">
        <v>2712</v>
      </c>
      <c r="C276">
        <v>189.62127418999995</v>
      </c>
      <c r="D276">
        <v>30</v>
      </c>
    </row>
    <row r="277" spans="1:4" x14ac:dyDescent="0.25">
      <c r="A277" t="s">
        <v>2989</v>
      </c>
      <c r="B277" t="s">
        <v>2713</v>
      </c>
      <c r="C277">
        <v>527.63817016000007</v>
      </c>
      <c r="D277">
        <v>50</v>
      </c>
    </row>
    <row r="278" spans="1:4" x14ac:dyDescent="0.25">
      <c r="A278" t="s">
        <v>2989</v>
      </c>
      <c r="B278" t="s">
        <v>2714</v>
      </c>
      <c r="C278">
        <v>335.04137300999997</v>
      </c>
      <c r="D278">
        <v>36</v>
      </c>
    </row>
    <row r="279" spans="1:4" x14ac:dyDescent="0.25">
      <c r="A279" t="s">
        <v>2989</v>
      </c>
      <c r="B279" t="s">
        <v>2715</v>
      </c>
      <c r="C279">
        <v>350.98935648000003</v>
      </c>
      <c r="D279">
        <v>45</v>
      </c>
    </row>
    <row r="280" spans="1:4" x14ac:dyDescent="0.25">
      <c r="A280" t="s">
        <v>2989</v>
      </c>
      <c r="B280" t="s">
        <v>2716</v>
      </c>
      <c r="C280">
        <v>664.56411359999981</v>
      </c>
      <c r="D280">
        <v>100</v>
      </c>
    </row>
    <row r="281" spans="1:4" x14ac:dyDescent="0.25">
      <c r="A281" t="s">
        <v>2989</v>
      </c>
      <c r="B281" t="s">
        <v>2733</v>
      </c>
      <c r="C281">
        <v>944.50117617000001</v>
      </c>
      <c r="D281">
        <v>63</v>
      </c>
    </row>
    <row r="282" spans="1:4" x14ac:dyDescent="0.25">
      <c r="A282" t="s">
        <v>2989</v>
      </c>
      <c r="B282" t="s">
        <v>2734</v>
      </c>
      <c r="C282">
        <v>5275.7862819499996</v>
      </c>
      <c r="D282">
        <v>494</v>
      </c>
    </row>
    <row r="283" spans="1:4" x14ac:dyDescent="0.25">
      <c r="A283" t="s">
        <v>2989</v>
      </c>
      <c r="B283" t="s">
        <v>2738</v>
      </c>
      <c r="D283">
        <v>117.44520395890004</v>
      </c>
    </row>
    <row r="284" spans="1:4" x14ac:dyDescent="0.25">
      <c r="A284" t="s">
        <v>2989</v>
      </c>
      <c r="B284" t="s">
        <v>2748</v>
      </c>
      <c r="D284">
        <v>5.3441560800000003E-2</v>
      </c>
    </row>
    <row r="285" spans="1:4" x14ac:dyDescent="0.25">
      <c r="A285" t="s">
        <v>2989</v>
      </c>
      <c r="B285" t="s">
        <v>2750</v>
      </c>
      <c r="D285">
        <v>55.674469444999993</v>
      </c>
    </row>
    <row r="286" spans="1:4" x14ac:dyDescent="0.25">
      <c r="A286" t="s">
        <v>2989</v>
      </c>
      <c r="B286" t="s">
        <v>2739</v>
      </c>
      <c r="D286">
        <v>1114.6549266447005</v>
      </c>
    </row>
    <row r="287" spans="1:4" x14ac:dyDescent="0.25">
      <c r="A287" t="s">
        <v>2989</v>
      </c>
      <c r="B287" t="s">
        <v>2740</v>
      </c>
      <c r="D287">
        <v>44.035884236800001</v>
      </c>
    </row>
    <row r="288" spans="1:4" x14ac:dyDescent="0.25">
      <c r="A288" t="s">
        <v>2989</v>
      </c>
      <c r="B288" t="s">
        <v>2742</v>
      </c>
      <c r="D288">
        <v>2668.6724976938995</v>
      </c>
    </row>
    <row r="289" spans="1:5" x14ac:dyDescent="0.25">
      <c r="A289" t="s">
        <v>2989</v>
      </c>
      <c r="B289" t="s">
        <v>2743</v>
      </c>
      <c r="D289">
        <v>1825.4907468369001</v>
      </c>
    </row>
    <row r="290" spans="1:5" x14ac:dyDescent="0.25">
      <c r="A290" t="s">
        <v>2989</v>
      </c>
      <c r="B290" t="s">
        <v>2744</v>
      </c>
      <c r="D290">
        <v>13.497756968700003</v>
      </c>
    </row>
    <row r="291" spans="1:5" x14ac:dyDescent="0.25">
      <c r="A291" t="s">
        <v>2989</v>
      </c>
      <c r="B291" t="s">
        <v>2746</v>
      </c>
      <c r="D291">
        <v>142.32234202250001</v>
      </c>
    </row>
    <row r="292" spans="1:5" x14ac:dyDescent="0.25">
      <c r="A292" t="s">
        <v>2990</v>
      </c>
      <c r="B292" t="s">
        <v>2314</v>
      </c>
      <c r="C292">
        <v>0.32864869202820851</v>
      </c>
      <c r="D292">
        <v>0.17156229644542909</v>
      </c>
      <c r="E292">
        <v>0.24657690600963098</v>
      </c>
    </row>
    <row r="293" spans="1:5" x14ac:dyDescent="0.25">
      <c r="A293" t="s">
        <v>2990</v>
      </c>
      <c r="B293" t="s">
        <v>2315</v>
      </c>
    </row>
    <row r="294" spans="1:5" x14ac:dyDescent="0.25">
      <c r="A294" t="s">
        <v>2990</v>
      </c>
      <c r="B294" t="s">
        <v>2316</v>
      </c>
      <c r="C294">
        <v>0.67135130797179154</v>
      </c>
      <c r="D294">
        <v>0.82843770355457091</v>
      </c>
      <c r="E294">
        <v>0.753423093990369</v>
      </c>
    </row>
    <row r="295" spans="1:5" x14ac:dyDescent="0.25">
      <c r="A295" t="s">
        <v>2990</v>
      </c>
      <c r="B295" t="s">
        <v>2419</v>
      </c>
      <c r="C295">
        <v>0.87415742857525636</v>
      </c>
    </row>
    <row r="296" spans="1:5" x14ac:dyDescent="0.25">
      <c r="A296" t="s">
        <v>2990</v>
      </c>
      <c r="B296" t="s">
        <v>2423</v>
      </c>
      <c r="C296">
        <v>0.10601341209196218</v>
      </c>
    </row>
    <row r="297" spans="1:5" x14ac:dyDescent="0.25">
      <c r="A297" t="s">
        <v>2990</v>
      </c>
      <c r="B297" t="s">
        <v>2649</v>
      </c>
      <c r="C297">
        <v>6.3656988361664672E-3</v>
      </c>
    </row>
    <row r="298" spans="1:5" x14ac:dyDescent="0.25">
      <c r="A298" t="s">
        <v>2990</v>
      </c>
      <c r="B298" t="s">
        <v>2142</v>
      </c>
      <c r="C298">
        <v>11641.365809090037</v>
      </c>
      <c r="D298">
        <v>2001</v>
      </c>
    </row>
    <row r="299" spans="1:5" x14ac:dyDescent="0.25">
      <c r="A299" t="s">
        <v>2990</v>
      </c>
      <c r="B299" t="s">
        <v>2144</v>
      </c>
      <c r="C299">
        <v>54.557694659999996</v>
      </c>
      <c r="D299">
        <v>11</v>
      </c>
    </row>
    <row r="300" spans="1:5" x14ac:dyDescent="0.25">
      <c r="A300" t="s">
        <v>2990</v>
      </c>
      <c r="B300" t="s">
        <v>2158</v>
      </c>
      <c r="C300">
        <v>5585.2394592900137</v>
      </c>
    </row>
    <row r="301" spans="1:5" x14ac:dyDescent="0.25">
      <c r="A301" t="s">
        <v>2990</v>
      </c>
      <c r="B301" t="s">
        <v>2159</v>
      </c>
      <c r="C301">
        <v>6110.6840444600102</v>
      </c>
    </row>
    <row r="302" spans="1:5" x14ac:dyDescent="0.25">
      <c r="A302" t="s">
        <v>2990</v>
      </c>
      <c r="B302" t="s">
        <v>2190</v>
      </c>
      <c r="C302">
        <v>1107</v>
      </c>
      <c r="D302">
        <v>905</v>
      </c>
    </row>
    <row r="303" spans="1:5" x14ac:dyDescent="0.25">
      <c r="A303" t="s">
        <v>2990</v>
      </c>
      <c r="B303" t="s">
        <v>2199</v>
      </c>
      <c r="C303">
        <v>9.3903419356109422E-2</v>
      </c>
      <c r="D303">
        <v>0.20594191362273362</v>
      </c>
      <c r="E303">
        <v>0.1101047754961038</v>
      </c>
    </row>
    <row r="304" spans="1:5" x14ac:dyDescent="0.25">
      <c r="A304" t="s">
        <v>2990</v>
      </c>
      <c r="B304" t="s">
        <v>2213</v>
      </c>
      <c r="C304">
        <v>1</v>
      </c>
      <c r="D304">
        <v>1</v>
      </c>
      <c r="E304">
        <v>1</v>
      </c>
    </row>
    <row r="305" spans="1:5" x14ac:dyDescent="0.25">
      <c r="A305" t="s">
        <v>2990</v>
      </c>
      <c r="B305" t="s">
        <v>2260</v>
      </c>
      <c r="C305">
        <v>0.27609718359435015</v>
      </c>
      <c r="D305">
        <v>0.33810418888914689</v>
      </c>
      <c r="E305">
        <v>0.30849353244001204</v>
      </c>
    </row>
    <row r="306" spans="1:5" x14ac:dyDescent="0.25">
      <c r="A306" t="s">
        <v>2990</v>
      </c>
      <c r="B306" t="s">
        <v>2261</v>
      </c>
      <c r="C306">
        <v>0.10747532808849485</v>
      </c>
      <c r="D306">
        <v>7.6836106518331906E-2</v>
      </c>
      <c r="E306">
        <v>9.1467476949297521E-2</v>
      </c>
    </row>
    <row r="307" spans="1:5" x14ac:dyDescent="0.25">
      <c r="A307" t="s">
        <v>2990</v>
      </c>
      <c r="B307" t="s">
        <v>2262</v>
      </c>
      <c r="C307">
        <v>0.10245110145604039</v>
      </c>
      <c r="D307">
        <v>0.12000353502891707</v>
      </c>
      <c r="E307">
        <v>0.11162159369984073</v>
      </c>
    </row>
    <row r="308" spans="1:5" x14ac:dyDescent="0.25">
      <c r="A308" t="s">
        <v>2990</v>
      </c>
      <c r="B308" t="s">
        <v>2263</v>
      </c>
      <c r="C308">
        <v>0.31399781490531442</v>
      </c>
      <c r="D308">
        <v>0.24868228629783257</v>
      </c>
      <c r="E308">
        <v>0.27987288595983684</v>
      </c>
    </row>
    <row r="309" spans="1:5" x14ac:dyDescent="0.25">
      <c r="A309" t="s">
        <v>2990</v>
      </c>
      <c r="B309" t="s">
        <v>2264</v>
      </c>
      <c r="C309">
        <v>0.19997857195580018</v>
      </c>
      <c r="D309">
        <v>0.21637388326577153</v>
      </c>
      <c r="E309">
        <v>0.20854451095101287</v>
      </c>
    </row>
    <row r="310" spans="1:5" x14ac:dyDescent="0.25">
      <c r="A310" t="s">
        <v>2990</v>
      </c>
      <c r="B310" t="s">
        <v>2310</v>
      </c>
    </row>
    <row r="311" spans="1:5" x14ac:dyDescent="0.25">
      <c r="A311" t="s">
        <v>2990</v>
      </c>
      <c r="B311" t="s">
        <v>2319</v>
      </c>
      <c r="C311">
        <v>9.6764728735319397E-2</v>
      </c>
      <c r="D311">
        <v>3.2675468362829509E-2</v>
      </c>
      <c r="E311">
        <v>6.328047923130628E-2</v>
      </c>
    </row>
    <row r="312" spans="1:5" x14ac:dyDescent="0.25">
      <c r="A312" t="s">
        <v>2990</v>
      </c>
      <c r="B312" t="s">
        <v>2320</v>
      </c>
      <c r="C312">
        <v>0.90323527126468051</v>
      </c>
      <c r="D312">
        <v>0.96732453163717047</v>
      </c>
      <c r="E312">
        <v>0.93671952076869369</v>
      </c>
    </row>
    <row r="313" spans="1:5" x14ac:dyDescent="0.25">
      <c r="A313" t="s">
        <v>2990</v>
      </c>
      <c r="B313" t="s">
        <v>2328</v>
      </c>
      <c r="C313">
        <v>4.510960949237932E-2</v>
      </c>
      <c r="D313">
        <v>1.2200304232320717E-2</v>
      </c>
      <c r="E313">
        <v>2.7915724246598897E-2</v>
      </c>
    </row>
    <row r="314" spans="1:5" x14ac:dyDescent="0.25">
      <c r="A314" t="s">
        <v>2990</v>
      </c>
      <c r="B314" t="s">
        <v>2329</v>
      </c>
      <c r="C314">
        <v>0.1065362810112425</v>
      </c>
      <c r="D314">
        <v>5.2232725052994568E-2</v>
      </c>
      <c r="E314">
        <v>7.8164697284218904E-2</v>
      </c>
    </row>
    <row r="315" spans="1:5" x14ac:dyDescent="0.25">
      <c r="A315" t="s">
        <v>2990</v>
      </c>
      <c r="B315" t="s">
        <v>2330</v>
      </c>
      <c r="C315">
        <v>6.9469391817145634E-2</v>
      </c>
      <c r="D315">
        <v>4.2997567938111048E-2</v>
      </c>
      <c r="E315">
        <v>5.5638850624437998E-2</v>
      </c>
    </row>
    <row r="316" spans="1:5" x14ac:dyDescent="0.25">
      <c r="A316" t="s">
        <v>2990</v>
      </c>
      <c r="B316" t="s">
        <v>2331</v>
      </c>
      <c r="C316">
        <v>0.17756967299949453</v>
      </c>
      <c r="D316">
        <v>0.25380598910625812</v>
      </c>
      <c r="E316">
        <v>0.21740030632166391</v>
      </c>
    </row>
    <row r="317" spans="1:5" x14ac:dyDescent="0.25">
      <c r="A317" t="s">
        <v>2990</v>
      </c>
      <c r="B317" t="s">
        <v>2332</v>
      </c>
      <c r="C317">
        <v>0.60131504467973795</v>
      </c>
      <c r="D317">
        <v>0.63876341367031553</v>
      </c>
      <c r="E317">
        <v>0.62088042152308021</v>
      </c>
    </row>
    <row r="318" spans="1:5" x14ac:dyDescent="0.25">
      <c r="A318" t="s">
        <v>2990</v>
      </c>
      <c r="B318" t="s">
        <v>2337</v>
      </c>
      <c r="C318">
        <v>1.0137319503074154E-3</v>
      </c>
      <c r="D318">
        <v>4.2615501915221673E-3</v>
      </c>
      <c r="E318">
        <v>2.7105959131688241E-3</v>
      </c>
    </row>
    <row r="319" spans="1:5" x14ac:dyDescent="0.25">
      <c r="A319" t="s">
        <v>2990</v>
      </c>
      <c r="B319" t="s">
        <v>2348</v>
      </c>
      <c r="C319">
        <v>361.02484450999953</v>
      </c>
      <c r="D319">
        <v>441</v>
      </c>
    </row>
    <row r="320" spans="1:5" x14ac:dyDescent="0.25">
      <c r="A320" t="s">
        <v>2990</v>
      </c>
      <c r="B320" t="s">
        <v>2349</v>
      </c>
      <c r="C320">
        <v>1080.3095855999998</v>
      </c>
      <c r="D320">
        <v>328</v>
      </c>
    </row>
    <row r="321" spans="1:4" x14ac:dyDescent="0.25">
      <c r="A321" t="s">
        <v>2990</v>
      </c>
      <c r="B321" t="s">
        <v>2350</v>
      </c>
      <c r="C321">
        <v>2674.3600059899986</v>
      </c>
      <c r="D321">
        <v>290</v>
      </c>
    </row>
    <row r="322" spans="1:4" x14ac:dyDescent="0.25">
      <c r="A322" t="s">
        <v>2990</v>
      </c>
      <c r="B322" t="s">
        <v>2351</v>
      </c>
      <c r="C322">
        <v>1188.2713165599998</v>
      </c>
      <c r="D322">
        <v>44</v>
      </c>
    </row>
    <row r="323" spans="1:4" x14ac:dyDescent="0.25">
      <c r="A323" t="s">
        <v>2990</v>
      </c>
      <c r="B323" t="s">
        <v>2352</v>
      </c>
      <c r="C323">
        <v>172.75331796</v>
      </c>
      <c r="D323">
        <v>3</v>
      </c>
    </row>
    <row r="324" spans="1:4" x14ac:dyDescent="0.25">
      <c r="A324" t="s">
        <v>2990</v>
      </c>
      <c r="B324" t="s">
        <v>2353</v>
      </c>
      <c r="C324">
        <v>108.52038867</v>
      </c>
      <c r="D324">
        <v>1</v>
      </c>
    </row>
    <row r="325" spans="1:4" x14ac:dyDescent="0.25">
      <c r="A325" t="s">
        <v>2990</v>
      </c>
      <c r="B325" t="s">
        <v>2393</v>
      </c>
      <c r="C325">
        <v>0.68114724637448232</v>
      </c>
    </row>
    <row r="326" spans="1:4" x14ac:dyDescent="0.25">
      <c r="A326" t="s">
        <v>2990</v>
      </c>
      <c r="B326" t="s">
        <v>2394</v>
      </c>
      <c r="C326">
        <v>439.43122626088672</v>
      </c>
    </row>
    <row r="327" spans="1:4" x14ac:dyDescent="0.25">
      <c r="A327" t="s">
        <v>2990</v>
      </c>
      <c r="B327" t="s">
        <v>2395</v>
      </c>
      <c r="C327">
        <v>449.98781286120499</v>
      </c>
    </row>
    <row r="328" spans="1:4" x14ac:dyDescent="0.25">
      <c r="A328" t="s">
        <v>2990</v>
      </c>
      <c r="B328" t="s">
        <v>2396</v>
      </c>
      <c r="C328">
        <v>967.85511764825799</v>
      </c>
    </row>
    <row r="329" spans="1:4" x14ac:dyDescent="0.25">
      <c r="A329" t="s">
        <v>2990</v>
      </c>
      <c r="B329" t="s">
        <v>2397</v>
      </c>
      <c r="C329">
        <v>2561.6167647567904</v>
      </c>
    </row>
    <row r="330" spans="1:4" x14ac:dyDescent="0.25">
      <c r="A330" t="s">
        <v>2990</v>
      </c>
      <c r="B330" t="s">
        <v>2398</v>
      </c>
      <c r="C330">
        <v>803.96138815066968</v>
      </c>
    </row>
    <row r="331" spans="1:4" x14ac:dyDescent="0.25">
      <c r="A331" t="s">
        <v>2990</v>
      </c>
      <c r="B331" t="s">
        <v>2399</v>
      </c>
      <c r="C331">
        <v>132.48791447915463</v>
      </c>
    </row>
    <row r="332" spans="1:4" x14ac:dyDescent="0.25">
      <c r="A332" t="s">
        <v>2990</v>
      </c>
      <c r="B332" t="s">
        <v>2400</v>
      </c>
      <c r="C332">
        <v>89.19302067226225</v>
      </c>
    </row>
    <row r="333" spans="1:4" x14ac:dyDescent="0.25">
      <c r="A333" t="s">
        <v>2990</v>
      </c>
      <c r="B333" t="s">
        <v>2401</v>
      </c>
      <c r="C333">
        <v>137.89783417077189</v>
      </c>
    </row>
    <row r="334" spans="1:4" x14ac:dyDescent="0.25">
      <c r="A334" t="s">
        <v>2990</v>
      </c>
      <c r="B334" t="s">
        <v>2412</v>
      </c>
      <c r="C334">
        <v>8.2714814264870616E-3</v>
      </c>
    </row>
    <row r="335" spans="1:4" x14ac:dyDescent="0.25">
      <c r="A335" t="s">
        <v>2990</v>
      </c>
      <c r="B335" t="s">
        <v>2415</v>
      </c>
      <c r="C335">
        <v>1.1557677906294419E-2</v>
      </c>
    </row>
    <row r="336" spans="1:4" x14ac:dyDescent="0.25">
      <c r="A336" t="s">
        <v>2990</v>
      </c>
      <c r="B336" t="s">
        <v>2436</v>
      </c>
      <c r="C336">
        <v>2618.3362192899981</v>
      </c>
      <c r="D336">
        <v>435</v>
      </c>
    </row>
    <row r="337" spans="1:4" x14ac:dyDescent="0.25">
      <c r="A337" t="s">
        <v>2990</v>
      </c>
      <c r="B337" t="s">
        <v>2445</v>
      </c>
      <c r="C337">
        <v>7.7665569699999999</v>
      </c>
      <c r="D337">
        <v>2</v>
      </c>
    </row>
    <row r="338" spans="1:4" x14ac:dyDescent="0.25">
      <c r="A338" t="s">
        <v>2990</v>
      </c>
      <c r="B338" t="s">
        <v>2446</v>
      </c>
      <c r="C338">
        <v>19.00792418</v>
      </c>
      <c r="D338">
        <v>4</v>
      </c>
    </row>
    <row r="339" spans="1:4" x14ac:dyDescent="0.25">
      <c r="A339" t="s">
        <v>2990</v>
      </c>
      <c r="B339" t="s">
        <v>2447</v>
      </c>
      <c r="C339">
        <v>14.689481519999999</v>
      </c>
      <c r="D339">
        <v>2</v>
      </c>
    </row>
    <row r="340" spans="1:4" x14ac:dyDescent="0.25">
      <c r="A340" t="s">
        <v>2990</v>
      </c>
      <c r="B340" t="s">
        <v>2453</v>
      </c>
      <c r="C340">
        <v>8.2430590000000006</v>
      </c>
      <c r="D340">
        <v>1</v>
      </c>
    </row>
    <row r="341" spans="1:4" x14ac:dyDescent="0.25">
      <c r="A341" t="s">
        <v>2990</v>
      </c>
      <c r="B341" t="s">
        <v>2437</v>
      </c>
      <c r="C341">
        <v>1058.8497857100003</v>
      </c>
      <c r="D341">
        <v>252</v>
      </c>
    </row>
    <row r="342" spans="1:4" x14ac:dyDescent="0.25">
      <c r="A342" t="s">
        <v>2990</v>
      </c>
      <c r="B342" t="s">
        <v>2438</v>
      </c>
      <c r="C342">
        <v>4.8506729899999996</v>
      </c>
      <c r="D342">
        <v>2</v>
      </c>
    </row>
    <row r="343" spans="1:4" x14ac:dyDescent="0.25">
      <c r="A343" t="s">
        <v>2990</v>
      </c>
      <c r="B343" t="s">
        <v>2443</v>
      </c>
      <c r="C343">
        <v>1388.5753419</v>
      </c>
      <c r="D343">
        <v>212</v>
      </c>
    </row>
    <row r="344" spans="1:4" x14ac:dyDescent="0.25">
      <c r="A344" t="s">
        <v>2990</v>
      </c>
      <c r="B344" t="s">
        <v>2444</v>
      </c>
      <c r="C344">
        <v>464.92041772999988</v>
      </c>
      <c r="D344">
        <v>104</v>
      </c>
    </row>
    <row r="345" spans="1:4" x14ac:dyDescent="0.25">
      <c r="A345" t="s">
        <v>2990</v>
      </c>
      <c r="B345" t="s">
        <v>2459</v>
      </c>
      <c r="C345">
        <v>2618.3362192899981</v>
      </c>
      <c r="D345">
        <v>435</v>
      </c>
    </row>
    <row r="346" spans="1:4" x14ac:dyDescent="0.25">
      <c r="A346" t="s">
        <v>2990</v>
      </c>
      <c r="B346" t="s">
        <v>2468</v>
      </c>
      <c r="C346">
        <v>7.7665569699999999</v>
      </c>
      <c r="D346">
        <v>2</v>
      </c>
    </row>
    <row r="347" spans="1:4" x14ac:dyDescent="0.25">
      <c r="A347" t="s">
        <v>2990</v>
      </c>
      <c r="B347" t="s">
        <v>2469</v>
      </c>
      <c r="C347">
        <v>19.00792418</v>
      </c>
      <c r="D347">
        <v>4</v>
      </c>
    </row>
    <row r="348" spans="1:4" x14ac:dyDescent="0.25">
      <c r="A348" t="s">
        <v>2990</v>
      </c>
      <c r="B348" t="s">
        <v>2470</v>
      </c>
      <c r="C348">
        <v>14.689481519999999</v>
      </c>
      <c r="D348">
        <v>2</v>
      </c>
    </row>
    <row r="349" spans="1:4" x14ac:dyDescent="0.25">
      <c r="A349" t="s">
        <v>2990</v>
      </c>
      <c r="B349" t="s">
        <v>2476</v>
      </c>
      <c r="C349">
        <v>8.2430590000000006</v>
      </c>
      <c r="D349">
        <v>1</v>
      </c>
    </row>
    <row r="350" spans="1:4" x14ac:dyDescent="0.25">
      <c r="A350" t="s">
        <v>2990</v>
      </c>
      <c r="B350" t="s">
        <v>2460</v>
      </c>
      <c r="C350">
        <v>1058.8497857100003</v>
      </c>
      <c r="D350">
        <v>252</v>
      </c>
    </row>
    <row r="351" spans="1:4" x14ac:dyDescent="0.25">
      <c r="A351" t="s">
        <v>2990</v>
      </c>
      <c r="B351" t="s">
        <v>2461</v>
      </c>
      <c r="C351">
        <v>4.8506729899999996</v>
      </c>
      <c r="D351">
        <v>2</v>
      </c>
    </row>
    <row r="352" spans="1:4" x14ac:dyDescent="0.25">
      <c r="A352" t="s">
        <v>2990</v>
      </c>
      <c r="B352" t="s">
        <v>2466</v>
      </c>
      <c r="C352">
        <v>1388.5753419</v>
      </c>
      <c r="D352">
        <v>212</v>
      </c>
    </row>
    <row r="353" spans="1:4" x14ac:dyDescent="0.25">
      <c r="A353" t="s">
        <v>2990</v>
      </c>
      <c r="B353" t="s">
        <v>2467</v>
      </c>
      <c r="C353">
        <v>464.92041772999988</v>
      </c>
      <c r="D353">
        <v>104</v>
      </c>
    </row>
    <row r="354" spans="1:4" x14ac:dyDescent="0.25">
      <c r="A354" t="s">
        <v>2990</v>
      </c>
      <c r="B354" t="s">
        <v>2482</v>
      </c>
      <c r="C354">
        <v>199.39371601000002</v>
      </c>
      <c r="D354">
        <v>54</v>
      </c>
    </row>
    <row r="355" spans="1:4" x14ac:dyDescent="0.25">
      <c r="A355" t="s">
        <v>2990</v>
      </c>
      <c r="B355" t="s">
        <v>2491</v>
      </c>
      <c r="C355">
        <v>377.42724319999991</v>
      </c>
      <c r="D355">
        <v>127</v>
      </c>
    </row>
    <row r="356" spans="1:4" x14ac:dyDescent="0.25">
      <c r="A356" t="s">
        <v>2990</v>
      </c>
      <c r="B356" t="s">
        <v>2492</v>
      </c>
      <c r="C356">
        <v>1266.71751681</v>
      </c>
      <c r="D356">
        <v>209</v>
      </c>
    </row>
    <row r="357" spans="1:4" x14ac:dyDescent="0.25">
      <c r="A357" t="s">
        <v>2990</v>
      </c>
      <c r="B357" t="s">
        <v>2493</v>
      </c>
      <c r="C357">
        <v>1801.8086783499987</v>
      </c>
      <c r="D357">
        <v>230</v>
      </c>
    </row>
    <row r="358" spans="1:4" x14ac:dyDescent="0.25">
      <c r="A358" t="s">
        <v>2990</v>
      </c>
      <c r="B358" t="s">
        <v>2494</v>
      </c>
      <c r="C358">
        <v>479.76285870999993</v>
      </c>
      <c r="D358">
        <v>49</v>
      </c>
    </row>
    <row r="359" spans="1:4" x14ac:dyDescent="0.25">
      <c r="A359" t="s">
        <v>2990</v>
      </c>
      <c r="B359" t="s">
        <v>2483</v>
      </c>
      <c r="C359">
        <v>94.333446079999973</v>
      </c>
      <c r="D359">
        <v>23</v>
      </c>
    </row>
    <row r="360" spans="1:4" x14ac:dyDescent="0.25">
      <c r="A360" t="s">
        <v>2990</v>
      </c>
      <c r="B360" t="s">
        <v>2484</v>
      </c>
      <c r="C360">
        <v>76.246150690000007</v>
      </c>
      <c r="D360">
        <v>11</v>
      </c>
    </row>
    <row r="361" spans="1:4" x14ac:dyDescent="0.25">
      <c r="A361" t="s">
        <v>2990</v>
      </c>
      <c r="B361" t="s">
        <v>2485</v>
      </c>
      <c r="C361">
        <v>57.197643590000006</v>
      </c>
      <c r="D361">
        <v>19</v>
      </c>
    </row>
    <row r="362" spans="1:4" x14ac:dyDescent="0.25">
      <c r="A362" t="s">
        <v>2990</v>
      </c>
      <c r="B362" t="s">
        <v>2486</v>
      </c>
      <c r="C362">
        <v>65.467304220000017</v>
      </c>
      <c r="D362">
        <v>16</v>
      </c>
    </row>
    <row r="363" spans="1:4" x14ac:dyDescent="0.25">
      <c r="A363" t="s">
        <v>2990</v>
      </c>
      <c r="B363" t="s">
        <v>2487</v>
      </c>
      <c r="C363">
        <v>66.542908789999998</v>
      </c>
      <c r="D363">
        <v>17</v>
      </c>
    </row>
    <row r="364" spans="1:4" x14ac:dyDescent="0.25">
      <c r="A364" t="s">
        <v>2990</v>
      </c>
      <c r="B364" t="s">
        <v>2488</v>
      </c>
      <c r="C364">
        <v>48.547655340000006</v>
      </c>
      <c r="D364">
        <v>14</v>
      </c>
    </row>
    <row r="365" spans="1:4" x14ac:dyDescent="0.25">
      <c r="A365" t="s">
        <v>2990</v>
      </c>
      <c r="B365" t="s">
        <v>2489</v>
      </c>
      <c r="C365">
        <v>232.90392309000006</v>
      </c>
      <c r="D365">
        <v>53</v>
      </c>
    </row>
    <row r="366" spans="1:4" x14ac:dyDescent="0.25">
      <c r="A366" t="s">
        <v>2990</v>
      </c>
      <c r="B366" t="s">
        <v>2490</v>
      </c>
      <c r="C366">
        <v>818.89041441000029</v>
      </c>
      <c r="D366">
        <v>190</v>
      </c>
    </row>
    <row r="367" spans="1:4" x14ac:dyDescent="0.25">
      <c r="A367" t="s">
        <v>2990</v>
      </c>
      <c r="B367" t="s">
        <v>2507</v>
      </c>
      <c r="C367">
        <v>39.862948309999986</v>
      </c>
      <c r="D367">
        <v>39</v>
      </c>
    </row>
    <row r="368" spans="1:4" x14ac:dyDescent="0.25">
      <c r="A368" t="s">
        <v>2990</v>
      </c>
      <c r="B368" t="s">
        <v>2508</v>
      </c>
      <c r="C368">
        <v>4.0540643999999997</v>
      </c>
      <c r="D368">
        <v>2</v>
      </c>
    </row>
    <row r="369" spans="1:4" x14ac:dyDescent="0.25">
      <c r="A369" t="s">
        <v>2990</v>
      </c>
      <c r="B369" t="s">
        <v>2510</v>
      </c>
      <c r="C369">
        <v>2.2811917400000001</v>
      </c>
      <c r="D369">
        <v>1</v>
      </c>
    </row>
    <row r="370" spans="1:4" x14ac:dyDescent="0.25">
      <c r="A370" t="s">
        <v>2990</v>
      </c>
      <c r="B370" t="s">
        <v>2511</v>
      </c>
      <c r="C370">
        <v>5539.0412548399981</v>
      </c>
      <c r="D370">
        <v>970</v>
      </c>
    </row>
    <row r="371" spans="1:4" x14ac:dyDescent="0.25">
      <c r="A371" t="s">
        <v>2990</v>
      </c>
      <c r="B371" t="s">
        <v>2517</v>
      </c>
      <c r="C371">
        <v>1801.8086783499987</v>
      </c>
      <c r="D371">
        <v>230</v>
      </c>
    </row>
    <row r="372" spans="1:4" x14ac:dyDescent="0.25">
      <c r="A372" t="s">
        <v>2990</v>
      </c>
      <c r="B372" t="s">
        <v>2518</v>
      </c>
      <c r="C372">
        <v>3783.4307809399993</v>
      </c>
      <c r="D372">
        <v>782</v>
      </c>
    </row>
    <row r="373" spans="1:4" x14ac:dyDescent="0.25">
      <c r="A373" t="s">
        <v>2990</v>
      </c>
      <c r="B373" t="s">
        <v>2523</v>
      </c>
      <c r="D373">
        <v>574.84608597499994</v>
      </c>
    </row>
    <row r="374" spans="1:4" x14ac:dyDescent="0.25">
      <c r="A374" t="s">
        <v>2990</v>
      </c>
      <c r="B374" t="s">
        <v>2524</v>
      </c>
      <c r="D374">
        <v>0.15271971539999998</v>
      </c>
    </row>
    <row r="375" spans="1:4" x14ac:dyDescent="0.25">
      <c r="A375" t="s">
        <v>2990</v>
      </c>
      <c r="B375" t="s">
        <v>2526</v>
      </c>
      <c r="D375">
        <v>8.5106779800000004E-2</v>
      </c>
    </row>
    <row r="376" spans="1:4" x14ac:dyDescent="0.25">
      <c r="A376" t="s">
        <v>2990</v>
      </c>
      <c r="B376" t="s">
        <v>2527</v>
      </c>
      <c r="D376">
        <v>884.08359547680072</v>
      </c>
    </row>
    <row r="377" spans="1:4" x14ac:dyDescent="0.25">
      <c r="A377" t="s">
        <v>2990</v>
      </c>
      <c r="B377" t="s">
        <v>2573</v>
      </c>
      <c r="C377">
        <v>329.19258622999962</v>
      </c>
      <c r="D377">
        <v>332</v>
      </c>
    </row>
    <row r="378" spans="1:4" x14ac:dyDescent="0.25">
      <c r="A378" t="s">
        <v>2990</v>
      </c>
      <c r="B378" t="s">
        <v>2574</v>
      </c>
      <c r="C378">
        <v>990.32333761999985</v>
      </c>
      <c r="D378">
        <v>314</v>
      </c>
    </row>
    <row r="379" spans="1:4" x14ac:dyDescent="0.25">
      <c r="A379" t="s">
        <v>2990</v>
      </c>
      <c r="B379" t="s">
        <v>2575</v>
      </c>
      <c r="C379">
        <v>1821.2580787200013</v>
      </c>
      <c r="D379">
        <v>206</v>
      </c>
    </row>
    <row r="380" spans="1:4" x14ac:dyDescent="0.25">
      <c r="A380" t="s">
        <v>2990</v>
      </c>
      <c r="B380" t="s">
        <v>2576</v>
      </c>
      <c r="C380">
        <v>885.89470686999994</v>
      </c>
      <c r="D380">
        <v>30</v>
      </c>
    </row>
    <row r="381" spans="1:4" x14ac:dyDescent="0.25">
      <c r="A381" t="s">
        <v>2990</v>
      </c>
      <c r="B381" t="s">
        <v>2577</v>
      </c>
      <c r="C381">
        <v>1146.57800456</v>
      </c>
      <c r="D381">
        <v>17</v>
      </c>
    </row>
    <row r="382" spans="1:4" x14ac:dyDescent="0.25">
      <c r="A382" t="s">
        <v>2990</v>
      </c>
      <c r="B382" t="s">
        <v>2578</v>
      </c>
      <c r="C382">
        <v>937.43733046</v>
      </c>
      <c r="D382">
        <v>6</v>
      </c>
    </row>
    <row r="383" spans="1:4" x14ac:dyDescent="0.25">
      <c r="A383" t="s">
        <v>2990</v>
      </c>
      <c r="B383" t="s">
        <v>2617</v>
      </c>
      <c r="C383">
        <v>0.54124917664976924</v>
      </c>
    </row>
    <row r="384" spans="1:4" x14ac:dyDescent="0.25">
      <c r="A384" t="s">
        <v>2990</v>
      </c>
      <c r="B384" t="s">
        <v>2618</v>
      </c>
      <c r="C384">
        <v>1051.4513937017332</v>
      </c>
    </row>
    <row r="385" spans="1:4" x14ac:dyDescent="0.25">
      <c r="A385" t="s">
        <v>2990</v>
      </c>
      <c r="B385" t="s">
        <v>2619</v>
      </c>
      <c r="C385">
        <v>2296.6201250222584</v>
      </c>
    </row>
    <row r="386" spans="1:4" x14ac:dyDescent="0.25">
      <c r="A386" t="s">
        <v>2990</v>
      </c>
      <c r="B386" t="s">
        <v>2620</v>
      </c>
      <c r="C386">
        <v>1932.1071723237196</v>
      </c>
    </row>
    <row r="387" spans="1:4" x14ac:dyDescent="0.25">
      <c r="A387" t="s">
        <v>2990</v>
      </c>
      <c r="B387" t="s">
        <v>2621</v>
      </c>
      <c r="C387">
        <v>378.61340167891422</v>
      </c>
    </row>
    <row r="388" spans="1:4" x14ac:dyDescent="0.25">
      <c r="A388" t="s">
        <v>2990</v>
      </c>
      <c r="B388" t="s">
        <v>2622</v>
      </c>
      <c r="C388">
        <v>230.0383011051432</v>
      </c>
    </row>
    <row r="389" spans="1:4" x14ac:dyDescent="0.25">
      <c r="A389" t="s">
        <v>2990</v>
      </c>
      <c r="B389" t="s">
        <v>2623</v>
      </c>
      <c r="C389">
        <v>153.43718446379208</v>
      </c>
    </row>
    <row r="390" spans="1:4" x14ac:dyDescent="0.25">
      <c r="A390" t="s">
        <v>2990</v>
      </c>
      <c r="B390" t="s">
        <v>2624</v>
      </c>
      <c r="C390">
        <v>39.231139132039623</v>
      </c>
    </row>
    <row r="391" spans="1:4" x14ac:dyDescent="0.25">
      <c r="A391" t="s">
        <v>2990</v>
      </c>
      <c r="B391" t="s">
        <v>2625</v>
      </c>
      <c r="C391">
        <v>23.612104692399189</v>
      </c>
    </row>
    <row r="392" spans="1:4" x14ac:dyDescent="0.25">
      <c r="A392" t="s">
        <v>2990</v>
      </c>
      <c r="B392" t="s">
        <v>2636</v>
      </c>
      <c r="C392">
        <v>0.13761333122473873</v>
      </c>
    </row>
    <row r="393" spans="1:4" x14ac:dyDescent="0.25">
      <c r="A393" t="s">
        <v>2990</v>
      </c>
      <c r="B393" t="s">
        <v>2646</v>
      </c>
      <c r="C393">
        <v>2.8126739191469434E-3</v>
      </c>
    </row>
    <row r="394" spans="1:4" x14ac:dyDescent="0.25">
      <c r="A394" t="s">
        <v>2990</v>
      </c>
      <c r="B394" t="s">
        <v>2637</v>
      </c>
      <c r="C394">
        <v>0.57286538310775126</v>
      </c>
    </row>
    <row r="395" spans="1:4" x14ac:dyDescent="0.25">
      <c r="A395" t="s">
        <v>2990</v>
      </c>
      <c r="B395" t="s">
        <v>2638</v>
      </c>
      <c r="C395">
        <v>1.0710198374490417E-2</v>
      </c>
    </row>
    <row r="396" spans="1:4" x14ac:dyDescent="0.25">
      <c r="A396" t="s">
        <v>2990</v>
      </c>
      <c r="B396" t="s">
        <v>2640</v>
      </c>
      <c r="C396">
        <v>0.12845285323361288</v>
      </c>
    </row>
    <row r="397" spans="1:4" x14ac:dyDescent="0.25">
      <c r="A397" t="s">
        <v>2990</v>
      </c>
      <c r="B397" t="s">
        <v>2641</v>
      </c>
      <c r="C397">
        <v>9.608522639168561E-2</v>
      </c>
    </row>
    <row r="398" spans="1:4" x14ac:dyDescent="0.25">
      <c r="A398" t="s">
        <v>2990</v>
      </c>
      <c r="B398" t="s">
        <v>2642</v>
      </c>
      <c r="C398">
        <v>1.5331295844846602E-3</v>
      </c>
    </row>
    <row r="399" spans="1:4" x14ac:dyDescent="0.25">
      <c r="A399" t="s">
        <v>2990</v>
      </c>
      <c r="B399" t="s">
        <v>2644</v>
      </c>
      <c r="C399">
        <v>4.3561505327923272E-2</v>
      </c>
    </row>
    <row r="400" spans="1:4" x14ac:dyDescent="0.25">
      <c r="A400" t="s">
        <v>2990</v>
      </c>
      <c r="B400" t="s">
        <v>2664</v>
      </c>
      <c r="C400">
        <v>2484.0305796799989</v>
      </c>
      <c r="D400">
        <v>240</v>
      </c>
    </row>
    <row r="401" spans="1:4" x14ac:dyDescent="0.25">
      <c r="A401" t="s">
        <v>2990</v>
      </c>
      <c r="B401" t="s">
        <v>2665</v>
      </c>
      <c r="C401">
        <v>1492.1193232899993</v>
      </c>
      <c r="D401">
        <v>165</v>
      </c>
    </row>
    <row r="402" spans="1:4" x14ac:dyDescent="0.25">
      <c r="A402" t="s">
        <v>2990</v>
      </c>
      <c r="B402" t="s">
        <v>2671</v>
      </c>
      <c r="C402">
        <v>1213.7541541999997</v>
      </c>
      <c r="D402">
        <v>146</v>
      </c>
    </row>
    <row r="403" spans="1:4" x14ac:dyDescent="0.25">
      <c r="A403" t="s">
        <v>2990</v>
      </c>
      <c r="B403" t="s">
        <v>2672</v>
      </c>
      <c r="C403">
        <v>920.77998729000012</v>
      </c>
      <c r="D403">
        <v>160</v>
      </c>
    </row>
    <row r="404" spans="1:4" x14ac:dyDescent="0.25">
      <c r="A404" t="s">
        <v>2990</v>
      </c>
      <c r="B404" t="s">
        <v>2688</v>
      </c>
      <c r="C404">
        <v>2484.0305796799989</v>
      </c>
      <c r="D404">
        <v>240</v>
      </c>
    </row>
    <row r="405" spans="1:4" x14ac:dyDescent="0.25">
      <c r="A405" t="s">
        <v>2990</v>
      </c>
      <c r="B405" t="s">
        <v>2689</v>
      </c>
      <c r="C405">
        <v>1492.1193232899993</v>
      </c>
      <c r="D405">
        <v>165</v>
      </c>
    </row>
    <row r="406" spans="1:4" x14ac:dyDescent="0.25">
      <c r="A406" t="s">
        <v>2990</v>
      </c>
      <c r="B406" t="s">
        <v>2695</v>
      </c>
      <c r="C406">
        <v>1213.7541541999997</v>
      </c>
      <c r="D406">
        <v>146</v>
      </c>
    </row>
    <row r="407" spans="1:4" x14ac:dyDescent="0.25">
      <c r="A407" t="s">
        <v>2990</v>
      </c>
      <c r="B407" t="s">
        <v>2696</v>
      </c>
      <c r="C407">
        <v>920.77998729000012</v>
      </c>
      <c r="D407">
        <v>160</v>
      </c>
    </row>
    <row r="408" spans="1:4" x14ac:dyDescent="0.25">
      <c r="A408" t="s">
        <v>2990</v>
      </c>
      <c r="B408" t="s">
        <v>2708</v>
      </c>
      <c r="C408">
        <v>622.29731480999976</v>
      </c>
      <c r="D408">
        <v>21</v>
      </c>
    </row>
    <row r="409" spans="1:4" x14ac:dyDescent="0.25">
      <c r="A409" t="s">
        <v>2990</v>
      </c>
      <c r="B409" t="s">
        <v>2717</v>
      </c>
      <c r="C409">
        <v>723.8122936200001</v>
      </c>
      <c r="D409">
        <v>115</v>
      </c>
    </row>
    <row r="410" spans="1:4" x14ac:dyDescent="0.25">
      <c r="A410" t="s">
        <v>2990</v>
      </c>
      <c r="B410" t="s">
        <v>2718</v>
      </c>
      <c r="C410">
        <v>788.86316532000001</v>
      </c>
      <c r="D410">
        <v>94</v>
      </c>
    </row>
    <row r="411" spans="1:4" x14ac:dyDescent="0.25">
      <c r="A411" t="s">
        <v>2990</v>
      </c>
      <c r="B411" t="s">
        <v>2719</v>
      </c>
      <c r="C411">
        <v>1075.9801425100006</v>
      </c>
      <c r="D411">
        <v>95</v>
      </c>
    </row>
    <row r="412" spans="1:4" x14ac:dyDescent="0.25">
      <c r="A412" t="s">
        <v>2990</v>
      </c>
      <c r="B412" t="s">
        <v>2720</v>
      </c>
      <c r="C412">
        <v>255.26188397000001</v>
      </c>
      <c r="D412">
        <v>19</v>
      </c>
    </row>
    <row r="413" spans="1:4" x14ac:dyDescent="0.25">
      <c r="A413" t="s">
        <v>2990</v>
      </c>
      <c r="B413" t="s">
        <v>2709</v>
      </c>
      <c r="C413">
        <v>60.33123294</v>
      </c>
      <c r="D413">
        <v>14</v>
      </c>
    </row>
    <row r="414" spans="1:4" x14ac:dyDescent="0.25">
      <c r="A414" t="s">
        <v>2990</v>
      </c>
      <c r="B414" t="s">
        <v>2710</v>
      </c>
      <c r="C414">
        <v>72.524009930000005</v>
      </c>
      <c r="D414">
        <v>8</v>
      </c>
    </row>
    <row r="415" spans="1:4" x14ac:dyDescent="0.25">
      <c r="A415" t="s">
        <v>2990</v>
      </c>
      <c r="B415" t="s">
        <v>2711</v>
      </c>
      <c r="C415">
        <v>306.90048545999997</v>
      </c>
      <c r="D415">
        <v>24</v>
      </c>
    </row>
    <row r="416" spans="1:4" x14ac:dyDescent="0.25">
      <c r="A416" t="s">
        <v>2990</v>
      </c>
      <c r="B416" t="s">
        <v>2712</v>
      </c>
      <c r="C416">
        <v>182.04083669999994</v>
      </c>
      <c r="D416">
        <v>37</v>
      </c>
    </row>
    <row r="417" spans="1:5" x14ac:dyDescent="0.25">
      <c r="A417" t="s">
        <v>2990</v>
      </c>
      <c r="B417" t="s">
        <v>2713</v>
      </c>
      <c r="C417">
        <v>142.55617710999996</v>
      </c>
      <c r="D417">
        <v>31</v>
      </c>
    </row>
    <row r="418" spans="1:5" x14ac:dyDescent="0.25">
      <c r="A418" t="s">
        <v>2990</v>
      </c>
      <c r="B418" t="s">
        <v>2714</v>
      </c>
      <c r="C418">
        <v>163.43660107000002</v>
      </c>
      <c r="D418">
        <v>35</v>
      </c>
    </row>
    <row r="419" spans="1:5" x14ac:dyDescent="0.25">
      <c r="A419" t="s">
        <v>2990</v>
      </c>
      <c r="B419" t="s">
        <v>2715</v>
      </c>
      <c r="C419">
        <v>395.94145326000017</v>
      </c>
      <c r="D419">
        <v>50</v>
      </c>
    </row>
    <row r="420" spans="1:5" x14ac:dyDescent="0.25">
      <c r="A420" t="s">
        <v>2990</v>
      </c>
      <c r="B420" t="s">
        <v>2716</v>
      </c>
      <c r="C420">
        <v>1320.7384477599999</v>
      </c>
      <c r="D420">
        <v>167</v>
      </c>
    </row>
    <row r="421" spans="1:5" x14ac:dyDescent="0.25">
      <c r="A421" t="s">
        <v>2990</v>
      </c>
      <c r="B421" t="s">
        <v>2733</v>
      </c>
      <c r="C421">
        <v>1075.9801425100006</v>
      </c>
      <c r="D421">
        <v>95</v>
      </c>
    </row>
    <row r="422" spans="1:5" x14ac:dyDescent="0.25">
      <c r="A422" t="s">
        <v>2990</v>
      </c>
      <c r="B422" t="s">
        <v>2734</v>
      </c>
      <c r="C422">
        <v>5034.7039019499962</v>
      </c>
      <c r="D422">
        <v>615</v>
      </c>
    </row>
    <row r="423" spans="1:5" x14ac:dyDescent="0.25">
      <c r="A423" t="s">
        <v>2990</v>
      </c>
      <c r="B423" t="s">
        <v>2738</v>
      </c>
      <c r="D423">
        <v>256.8248772</v>
      </c>
    </row>
    <row r="424" spans="1:5" x14ac:dyDescent="0.25">
      <c r="A424" t="s">
        <v>2990</v>
      </c>
      <c r="B424" t="s">
        <v>2748</v>
      </c>
      <c r="D424">
        <v>1.5829542727000001</v>
      </c>
    </row>
    <row r="425" spans="1:5" x14ac:dyDescent="0.25">
      <c r="A425" t="s">
        <v>2990</v>
      </c>
      <c r="B425" t="s">
        <v>2750</v>
      </c>
      <c r="D425">
        <v>52.902634716800002</v>
      </c>
    </row>
    <row r="426" spans="1:5" x14ac:dyDescent="0.25">
      <c r="A426" t="s">
        <v>2990</v>
      </c>
      <c r="B426" t="s">
        <v>2739</v>
      </c>
      <c r="D426">
        <v>901.33236654060022</v>
      </c>
    </row>
    <row r="427" spans="1:5" x14ac:dyDescent="0.25">
      <c r="A427" t="s">
        <v>2990</v>
      </c>
      <c r="B427" t="s">
        <v>2740</v>
      </c>
      <c r="D427">
        <v>10.1472261362</v>
      </c>
    </row>
    <row r="428" spans="1:5" x14ac:dyDescent="0.25">
      <c r="A428" t="s">
        <v>2990</v>
      </c>
      <c r="B428" t="s">
        <v>2742</v>
      </c>
      <c r="D428">
        <v>747.93562760939983</v>
      </c>
    </row>
    <row r="429" spans="1:5" x14ac:dyDescent="0.25">
      <c r="A429" t="s">
        <v>2990</v>
      </c>
      <c r="B429" t="s">
        <v>2743</v>
      </c>
      <c r="D429">
        <v>12283.119277277605</v>
      </c>
    </row>
    <row r="430" spans="1:5" x14ac:dyDescent="0.25">
      <c r="A430" t="s">
        <v>2990</v>
      </c>
      <c r="B430" t="s">
        <v>2744</v>
      </c>
      <c r="D430">
        <v>3.1433728768</v>
      </c>
    </row>
    <row r="431" spans="1:5" x14ac:dyDescent="0.25">
      <c r="A431" t="s">
        <v>2990</v>
      </c>
      <c r="B431" t="s">
        <v>2746</v>
      </c>
      <c r="D431">
        <v>79.001196064400006</v>
      </c>
    </row>
    <row r="432" spans="1:5" x14ac:dyDescent="0.25">
      <c r="A432" t="s">
        <v>2991</v>
      </c>
      <c r="B432" t="s">
        <v>2314</v>
      </c>
      <c r="C432">
        <v>0.51477425688935063</v>
      </c>
      <c r="D432">
        <v>0.27616505438615385</v>
      </c>
      <c r="E432">
        <v>0.48085454689826962</v>
      </c>
    </row>
    <row r="433" spans="1:5" x14ac:dyDescent="0.25">
      <c r="A433" t="s">
        <v>2991</v>
      </c>
      <c r="B433" t="s">
        <v>2315</v>
      </c>
      <c r="C433">
        <v>2.3894931872185748E-2</v>
      </c>
      <c r="D433">
        <v>3.8933767702320119E-4</v>
      </c>
      <c r="E433">
        <v>2.0553472574289352E-2</v>
      </c>
    </row>
    <row r="434" spans="1:5" x14ac:dyDescent="0.25">
      <c r="A434" t="s">
        <v>2991</v>
      </c>
      <c r="B434" t="s">
        <v>2316</v>
      </c>
      <c r="C434">
        <v>0.46133081123846359</v>
      </c>
      <c r="D434">
        <v>0.723445607936823</v>
      </c>
      <c r="E434">
        <v>0.49859198052744103</v>
      </c>
    </row>
    <row r="435" spans="1:5" x14ac:dyDescent="0.25">
      <c r="A435" t="s">
        <v>2991</v>
      </c>
      <c r="B435" t="s">
        <v>2419</v>
      </c>
      <c r="C435">
        <v>0.28266313666118281</v>
      </c>
    </row>
    <row r="436" spans="1:5" x14ac:dyDescent="0.25">
      <c r="A436" t="s">
        <v>2991</v>
      </c>
      <c r="B436" t="s">
        <v>2423</v>
      </c>
      <c r="C436">
        <v>9.8542407893855381E-3</v>
      </c>
    </row>
    <row r="437" spans="1:5" x14ac:dyDescent="0.25">
      <c r="A437" t="s">
        <v>2991</v>
      </c>
      <c r="B437" t="s">
        <v>2649</v>
      </c>
      <c r="C437">
        <v>6.3425424481985872E-3</v>
      </c>
    </row>
    <row r="438" spans="1:5" x14ac:dyDescent="0.25">
      <c r="A438" t="s">
        <v>2991</v>
      </c>
      <c r="B438" t="s">
        <v>2142</v>
      </c>
      <c r="C438">
        <v>189358.09723096993</v>
      </c>
      <c r="D438">
        <v>54856</v>
      </c>
    </row>
    <row r="439" spans="1:5" x14ac:dyDescent="0.25">
      <c r="A439" t="s">
        <v>2991</v>
      </c>
      <c r="B439" t="s">
        <v>2144</v>
      </c>
      <c r="C439">
        <v>1521.7330682500003</v>
      </c>
      <c r="D439">
        <v>241</v>
      </c>
    </row>
    <row r="440" spans="1:5" x14ac:dyDescent="0.25">
      <c r="A440" t="s">
        <v>2991</v>
      </c>
      <c r="B440" t="s">
        <v>2158</v>
      </c>
      <c r="C440">
        <v>163745.1329825506</v>
      </c>
    </row>
    <row r="441" spans="1:5" x14ac:dyDescent="0.25">
      <c r="A441" t="s">
        <v>2991</v>
      </c>
      <c r="B441" t="s">
        <v>2159</v>
      </c>
      <c r="C441">
        <v>27134.697316670059</v>
      </c>
    </row>
    <row r="442" spans="1:5" x14ac:dyDescent="0.25">
      <c r="A442" t="s">
        <v>2991</v>
      </c>
      <c r="B442" t="s">
        <v>2190</v>
      </c>
      <c r="C442">
        <v>53353</v>
      </c>
      <c r="D442">
        <v>1744</v>
      </c>
    </row>
    <row r="443" spans="1:5" x14ac:dyDescent="0.25">
      <c r="A443" t="s">
        <v>2991</v>
      </c>
      <c r="B443" t="s">
        <v>2199</v>
      </c>
      <c r="C443">
        <v>3.088066993013374E-2</v>
      </c>
      <c r="D443">
        <v>0.15105843835161734</v>
      </c>
      <c r="E443">
        <v>2.83373400047605E-2</v>
      </c>
    </row>
    <row r="444" spans="1:5" x14ac:dyDescent="0.25">
      <c r="A444" t="s">
        <v>2991</v>
      </c>
      <c r="B444" t="s">
        <v>2213</v>
      </c>
      <c r="C444">
        <v>1</v>
      </c>
      <c r="D444">
        <v>1</v>
      </c>
      <c r="E444">
        <v>1</v>
      </c>
    </row>
    <row r="445" spans="1:5" x14ac:dyDescent="0.25">
      <c r="A445" t="s">
        <v>2991</v>
      </c>
      <c r="B445" t="s">
        <v>2260</v>
      </c>
      <c r="C445">
        <v>0.32444374356526251</v>
      </c>
      <c r="D445">
        <v>0.44336606065029088</v>
      </c>
      <c r="E445">
        <v>0.34134925460454224</v>
      </c>
    </row>
    <row r="446" spans="1:5" x14ac:dyDescent="0.25">
      <c r="A446" t="s">
        <v>2991</v>
      </c>
      <c r="B446" t="s">
        <v>2261</v>
      </c>
      <c r="C446">
        <v>0.10280547202428271</v>
      </c>
      <c r="D446">
        <v>7.539171397770561E-2</v>
      </c>
      <c r="E446">
        <v>9.8908444110226909E-2</v>
      </c>
    </row>
    <row r="447" spans="1:5" x14ac:dyDescent="0.25">
      <c r="A447" t="s">
        <v>2991</v>
      </c>
      <c r="B447" t="s">
        <v>2262</v>
      </c>
      <c r="C447">
        <v>0.11053069236805185</v>
      </c>
      <c r="D447">
        <v>9.0050399465073885E-2</v>
      </c>
      <c r="E447">
        <v>0.1076192975496056</v>
      </c>
    </row>
    <row r="448" spans="1:5" x14ac:dyDescent="0.25">
      <c r="A448" t="s">
        <v>2991</v>
      </c>
      <c r="B448" t="s">
        <v>2263</v>
      </c>
      <c r="C448">
        <v>0.29594539195979619</v>
      </c>
      <c r="D448">
        <v>0.22515549649992433</v>
      </c>
      <c r="E448">
        <v>0.28588218945499927</v>
      </c>
    </row>
    <row r="449" spans="1:5" x14ac:dyDescent="0.25">
      <c r="A449" t="s">
        <v>2991</v>
      </c>
      <c r="B449" t="s">
        <v>2264</v>
      </c>
      <c r="C449">
        <v>0.16627470008260684</v>
      </c>
      <c r="D449">
        <v>0.16603632940700519</v>
      </c>
      <c r="E449">
        <v>0.1662408142806262</v>
      </c>
    </row>
    <row r="450" spans="1:5" x14ac:dyDescent="0.25">
      <c r="A450" t="s">
        <v>2991</v>
      </c>
      <c r="B450" t="s">
        <v>2310</v>
      </c>
    </row>
    <row r="451" spans="1:5" x14ac:dyDescent="0.25">
      <c r="A451" t="s">
        <v>2991</v>
      </c>
      <c r="B451" t="s">
        <v>2319</v>
      </c>
      <c r="C451">
        <v>0.61947798607217253</v>
      </c>
      <c r="D451">
        <v>0.60459238257068981</v>
      </c>
      <c r="E451">
        <v>0.61736190945603386</v>
      </c>
    </row>
    <row r="452" spans="1:5" x14ac:dyDescent="0.25">
      <c r="A452" t="s">
        <v>2991</v>
      </c>
      <c r="B452" t="s">
        <v>2320</v>
      </c>
      <c r="C452">
        <v>0.38052201392782742</v>
      </c>
      <c r="D452">
        <v>0.39540761742931019</v>
      </c>
      <c r="E452">
        <v>0.38263809054396608</v>
      </c>
    </row>
    <row r="453" spans="1:5" x14ac:dyDescent="0.25">
      <c r="A453" t="s">
        <v>2991</v>
      </c>
      <c r="B453" t="s">
        <v>2328</v>
      </c>
      <c r="C453">
        <v>4.9455086423930712E-2</v>
      </c>
      <c r="D453">
        <v>1.0020368472765681E-2</v>
      </c>
      <c r="E453">
        <v>4.3849207931186185E-2</v>
      </c>
    </row>
    <row r="454" spans="1:5" x14ac:dyDescent="0.25">
      <c r="A454" t="s">
        <v>2991</v>
      </c>
      <c r="B454" t="s">
        <v>2329</v>
      </c>
      <c r="C454">
        <v>7.4216818787799801E-2</v>
      </c>
      <c r="D454">
        <v>5.1373779421655677E-2</v>
      </c>
      <c r="E454">
        <v>7.0969545579198073E-2</v>
      </c>
    </row>
    <row r="455" spans="1:5" x14ac:dyDescent="0.25">
      <c r="A455" t="s">
        <v>2991</v>
      </c>
      <c r="B455" t="s">
        <v>2330</v>
      </c>
      <c r="C455">
        <v>6.1140375484485011E-2</v>
      </c>
      <c r="D455">
        <v>3.0988912820612641E-2</v>
      </c>
      <c r="E455">
        <v>5.6854166660029647E-2</v>
      </c>
    </row>
    <row r="456" spans="1:5" x14ac:dyDescent="0.25">
      <c r="A456" t="s">
        <v>2991</v>
      </c>
      <c r="B456" t="s">
        <v>2331</v>
      </c>
      <c r="C456">
        <v>0.1629107261484399</v>
      </c>
      <c r="D456">
        <v>0.21524867809495657</v>
      </c>
      <c r="E456">
        <v>0.170350875702308</v>
      </c>
    </row>
    <row r="457" spans="1:5" x14ac:dyDescent="0.25">
      <c r="A457" t="s">
        <v>2991</v>
      </c>
      <c r="B457" t="s">
        <v>2332</v>
      </c>
      <c r="C457">
        <v>0.65227699315534449</v>
      </c>
      <c r="D457">
        <v>0.69236826119000949</v>
      </c>
      <c r="E457">
        <v>0.65797620412727797</v>
      </c>
    </row>
    <row r="458" spans="1:5" x14ac:dyDescent="0.25">
      <c r="A458" t="s">
        <v>2991</v>
      </c>
      <c r="B458" t="s">
        <v>2337</v>
      </c>
      <c r="C458">
        <v>2.1370374686940463E-4</v>
      </c>
      <c r="D458">
        <v>3.1092698663776246E-3</v>
      </c>
      <c r="E458">
        <v>6.2532560387805068E-4</v>
      </c>
    </row>
    <row r="459" spans="1:5" x14ac:dyDescent="0.25">
      <c r="A459" t="s">
        <v>2991</v>
      </c>
      <c r="B459" t="s">
        <v>2348</v>
      </c>
      <c r="C459">
        <v>30469.791715150077</v>
      </c>
      <c r="D459">
        <v>25043</v>
      </c>
    </row>
    <row r="460" spans="1:5" x14ac:dyDescent="0.25">
      <c r="A460" t="s">
        <v>2991</v>
      </c>
      <c r="B460" t="s">
        <v>2349</v>
      </c>
      <c r="C460">
        <v>73546.286578159648</v>
      </c>
      <c r="D460">
        <v>25098</v>
      </c>
    </row>
    <row r="461" spans="1:5" x14ac:dyDescent="0.25">
      <c r="A461" t="s">
        <v>2991</v>
      </c>
      <c r="B461" t="s">
        <v>2350</v>
      </c>
      <c r="C461">
        <v>20615.19264855998</v>
      </c>
      <c r="D461">
        <v>2646</v>
      </c>
    </row>
    <row r="462" spans="1:5" x14ac:dyDescent="0.25">
      <c r="A462" t="s">
        <v>2991</v>
      </c>
      <c r="B462" t="s">
        <v>2351</v>
      </c>
      <c r="C462">
        <v>10751.155569629997</v>
      </c>
      <c r="D462">
        <v>345</v>
      </c>
    </row>
    <row r="463" spans="1:5" x14ac:dyDescent="0.25">
      <c r="A463" t="s">
        <v>2991</v>
      </c>
      <c r="B463" t="s">
        <v>2352</v>
      </c>
      <c r="C463">
        <v>9486.1462495999986</v>
      </c>
      <c r="D463">
        <v>133</v>
      </c>
    </row>
    <row r="464" spans="1:5" x14ac:dyDescent="0.25">
      <c r="A464" t="s">
        <v>2991</v>
      </c>
      <c r="B464" t="s">
        <v>2353</v>
      </c>
      <c r="C464">
        <v>18876.56022145</v>
      </c>
      <c r="D464">
        <v>88</v>
      </c>
    </row>
    <row r="465" spans="1:4" x14ac:dyDescent="0.25">
      <c r="A465" t="s">
        <v>2991</v>
      </c>
      <c r="B465" t="s">
        <v>2393</v>
      </c>
      <c r="C465">
        <v>0.58378385160980284</v>
      </c>
    </row>
    <row r="466" spans="1:4" x14ac:dyDescent="0.25">
      <c r="A466" t="s">
        <v>2991</v>
      </c>
      <c r="B466" t="s">
        <v>2394</v>
      </c>
      <c r="C466">
        <v>107019.11762735038</v>
      </c>
    </row>
    <row r="467" spans="1:4" x14ac:dyDescent="0.25">
      <c r="A467" t="s">
        <v>2991</v>
      </c>
      <c r="B467" t="s">
        <v>2395</v>
      </c>
      <c r="C467">
        <v>23184.515073094262</v>
      </c>
    </row>
    <row r="468" spans="1:4" x14ac:dyDescent="0.25">
      <c r="A468" t="s">
        <v>2991</v>
      </c>
      <c r="B468" t="s">
        <v>2396</v>
      </c>
      <c r="C468">
        <v>18535.656098428321</v>
      </c>
    </row>
    <row r="469" spans="1:4" x14ac:dyDescent="0.25">
      <c r="A469" t="s">
        <v>2991</v>
      </c>
      <c r="B469" t="s">
        <v>2397</v>
      </c>
      <c r="C469">
        <v>9544.008993123749</v>
      </c>
    </row>
    <row r="470" spans="1:4" x14ac:dyDescent="0.25">
      <c r="A470" t="s">
        <v>2991</v>
      </c>
      <c r="B470" t="s">
        <v>2398</v>
      </c>
      <c r="C470">
        <v>4645.4859159186863</v>
      </c>
    </row>
    <row r="471" spans="1:4" x14ac:dyDescent="0.25">
      <c r="A471" t="s">
        <v>2991</v>
      </c>
      <c r="B471" t="s">
        <v>2399</v>
      </c>
      <c r="C471">
        <v>410.34778140391569</v>
      </c>
    </row>
    <row r="472" spans="1:4" x14ac:dyDescent="0.25">
      <c r="A472" t="s">
        <v>2991</v>
      </c>
      <c r="B472" t="s">
        <v>2400</v>
      </c>
      <c r="C472">
        <v>158.65296647827728</v>
      </c>
    </row>
    <row r="473" spans="1:4" x14ac:dyDescent="0.25">
      <c r="A473" t="s">
        <v>2991</v>
      </c>
      <c r="B473" t="s">
        <v>2401</v>
      </c>
      <c r="C473">
        <v>226.30360421278201</v>
      </c>
    </row>
    <row r="474" spans="1:4" x14ac:dyDescent="0.25">
      <c r="A474" t="s">
        <v>2991</v>
      </c>
      <c r="B474" t="s">
        <v>2412</v>
      </c>
      <c r="C474">
        <v>0.69057612428340376</v>
      </c>
    </row>
    <row r="475" spans="1:4" x14ac:dyDescent="0.25">
      <c r="A475" t="s">
        <v>2991</v>
      </c>
      <c r="B475" t="s">
        <v>2413</v>
      </c>
      <c r="C475">
        <v>3.1898232661709889E-3</v>
      </c>
    </row>
    <row r="476" spans="1:4" x14ac:dyDescent="0.25">
      <c r="A476" t="s">
        <v>2991</v>
      </c>
      <c r="B476" t="s">
        <v>2415</v>
      </c>
      <c r="C476">
        <v>1.3716674999857013E-2</v>
      </c>
    </row>
    <row r="477" spans="1:4" x14ac:dyDescent="0.25">
      <c r="A477" t="s">
        <v>2991</v>
      </c>
      <c r="B477" t="s">
        <v>2436</v>
      </c>
      <c r="C477">
        <v>93554.272249810339</v>
      </c>
      <c r="D477">
        <v>25353</v>
      </c>
    </row>
    <row r="478" spans="1:4" x14ac:dyDescent="0.25">
      <c r="A478" t="s">
        <v>2991</v>
      </c>
      <c r="B478" t="s">
        <v>2445</v>
      </c>
      <c r="C478">
        <v>191.29805431999998</v>
      </c>
      <c r="D478">
        <v>37</v>
      </c>
    </row>
    <row r="479" spans="1:4" x14ac:dyDescent="0.25">
      <c r="A479" t="s">
        <v>2991</v>
      </c>
      <c r="B479" t="s">
        <v>2446</v>
      </c>
      <c r="C479">
        <v>301.31237758000003</v>
      </c>
      <c r="D479">
        <v>21</v>
      </c>
    </row>
    <row r="480" spans="1:4" x14ac:dyDescent="0.25">
      <c r="A480" t="s">
        <v>2991</v>
      </c>
      <c r="B480" t="s">
        <v>2447</v>
      </c>
      <c r="C480">
        <v>105.78671820999999</v>
      </c>
      <c r="D480">
        <v>11</v>
      </c>
    </row>
    <row r="481" spans="1:4" x14ac:dyDescent="0.25">
      <c r="A481" t="s">
        <v>2991</v>
      </c>
      <c r="B481" t="s">
        <v>2448</v>
      </c>
      <c r="C481">
        <v>2.4008315100000002</v>
      </c>
      <c r="D481">
        <v>1</v>
      </c>
    </row>
    <row r="482" spans="1:4" x14ac:dyDescent="0.25">
      <c r="A482" t="s">
        <v>2991</v>
      </c>
      <c r="B482" t="s">
        <v>2453</v>
      </c>
      <c r="C482">
        <v>409.62285572999997</v>
      </c>
      <c r="D482">
        <v>23</v>
      </c>
    </row>
    <row r="483" spans="1:4" x14ac:dyDescent="0.25">
      <c r="A483" t="s">
        <v>2991</v>
      </c>
      <c r="B483" t="s">
        <v>2437</v>
      </c>
      <c r="C483">
        <v>32800.162479870094</v>
      </c>
      <c r="D483">
        <v>12768</v>
      </c>
    </row>
    <row r="484" spans="1:4" x14ac:dyDescent="0.25">
      <c r="A484" t="s">
        <v>2991</v>
      </c>
      <c r="B484" t="s">
        <v>2438</v>
      </c>
      <c r="C484">
        <v>398.50209844999989</v>
      </c>
      <c r="D484">
        <v>63</v>
      </c>
    </row>
    <row r="485" spans="1:4" x14ac:dyDescent="0.25">
      <c r="A485" t="s">
        <v>2991</v>
      </c>
      <c r="B485" t="s">
        <v>2439</v>
      </c>
      <c r="C485">
        <v>91.705745629999996</v>
      </c>
      <c r="D485">
        <v>23</v>
      </c>
    </row>
    <row r="486" spans="1:4" x14ac:dyDescent="0.25">
      <c r="A486" t="s">
        <v>2991</v>
      </c>
      <c r="B486" t="s">
        <v>2440</v>
      </c>
      <c r="C486">
        <v>21.059446860000001</v>
      </c>
      <c r="D486">
        <v>7</v>
      </c>
    </row>
    <row r="487" spans="1:4" x14ac:dyDescent="0.25">
      <c r="A487" t="s">
        <v>2991</v>
      </c>
      <c r="B487" t="s">
        <v>2441</v>
      </c>
      <c r="C487">
        <v>4.4939960000000008E-2</v>
      </c>
      <c r="D487">
        <v>1</v>
      </c>
    </row>
    <row r="488" spans="1:4" x14ac:dyDescent="0.25">
      <c r="A488" t="s">
        <v>2991</v>
      </c>
      <c r="B488" t="s">
        <v>2443</v>
      </c>
      <c r="C488">
        <v>24818.967066729918</v>
      </c>
      <c r="D488">
        <v>4894</v>
      </c>
    </row>
    <row r="489" spans="1:4" x14ac:dyDescent="0.25">
      <c r="A489" t="s">
        <v>2991</v>
      </c>
      <c r="B489" t="s">
        <v>2444</v>
      </c>
      <c r="C489">
        <v>11049.998117889992</v>
      </c>
      <c r="D489">
        <v>5781</v>
      </c>
    </row>
    <row r="490" spans="1:4" x14ac:dyDescent="0.25">
      <c r="A490" t="s">
        <v>2991</v>
      </c>
      <c r="B490" t="s">
        <v>2459</v>
      </c>
      <c r="C490">
        <v>93554.272249810339</v>
      </c>
      <c r="D490">
        <v>25353</v>
      </c>
    </row>
    <row r="491" spans="1:4" x14ac:dyDescent="0.25">
      <c r="A491" t="s">
        <v>2991</v>
      </c>
      <c r="B491" t="s">
        <v>2468</v>
      </c>
      <c r="C491">
        <v>191.29805431999998</v>
      </c>
      <c r="D491">
        <v>37</v>
      </c>
    </row>
    <row r="492" spans="1:4" x14ac:dyDescent="0.25">
      <c r="A492" t="s">
        <v>2991</v>
      </c>
      <c r="B492" t="s">
        <v>2469</v>
      </c>
      <c r="C492">
        <v>301.31237758000003</v>
      </c>
      <c r="D492">
        <v>21</v>
      </c>
    </row>
    <row r="493" spans="1:4" x14ac:dyDescent="0.25">
      <c r="A493" t="s">
        <v>2991</v>
      </c>
      <c r="B493" t="s">
        <v>2470</v>
      </c>
      <c r="C493">
        <v>105.78671820999999</v>
      </c>
      <c r="D493">
        <v>11</v>
      </c>
    </row>
    <row r="494" spans="1:4" x14ac:dyDescent="0.25">
      <c r="A494" t="s">
        <v>2991</v>
      </c>
      <c r="B494" t="s">
        <v>2471</v>
      </c>
      <c r="C494">
        <v>2.4008315100000002</v>
      </c>
      <c r="D494">
        <v>1</v>
      </c>
    </row>
    <row r="495" spans="1:4" x14ac:dyDescent="0.25">
      <c r="A495" t="s">
        <v>2991</v>
      </c>
      <c r="B495" t="s">
        <v>2476</v>
      </c>
      <c r="C495">
        <v>409.62285572999997</v>
      </c>
      <c r="D495">
        <v>23</v>
      </c>
    </row>
    <row r="496" spans="1:4" x14ac:dyDescent="0.25">
      <c r="A496" t="s">
        <v>2991</v>
      </c>
      <c r="B496" t="s">
        <v>2460</v>
      </c>
      <c r="C496">
        <v>32800.162479870094</v>
      </c>
      <c r="D496">
        <v>12768</v>
      </c>
    </row>
    <row r="497" spans="1:4" x14ac:dyDescent="0.25">
      <c r="A497" t="s">
        <v>2991</v>
      </c>
      <c r="B497" t="s">
        <v>2461</v>
      </c>
      <c r="C497">
        <v>398.50209844999989</v>
      </c>
      <c r="D497">
        <v>63</v>
      </c>
    </row>
    <row r="498" spans="1:4" x14ac:dyDescent="0.25">
      <c r="A498" t="s">
        <v>2991</v>
      </c>
      <c r="B498" t="s">
        <v>2462</v>
      </c>
      <c r="C498">
        <v>91.705745629999996</v>
      </c>
      <c r="D498">
        <v>23</v>
      </c>
    </row>
    <row r="499" spans="1:4" x14ac:dyDescent="0.25">
      <c r="A499" t="s">
        <v>2991</v>
      </c>
      <c r="B499" t="s">
        <v>2463</v>
      </c>
      <c r="C499">
        <v>21.059446860000001</v>
      </c>
      <c r="D499">
        <v>7</v>
      </c>
    </row>
    <row r="500" spans="1:4" x14ac:dyDescent="0.25">
      <c r="A500" t="s">
        <v>2991</v>
      </c>
      <c r="B500" t="s">
        <v>2464</v>
      </c>
      <c r="C500">
        <v>4.4939960000000008E-2</v>
      </c>
      <c r="D500">
        <v>1</v>
      </c>
    </row>
    <row r="501" spans="1:4" x14ac:dyDescent="0.25">
      <c r="A501" t="s">
        <v>2991</v>
      </c>
      <c r="B501" t="s">
        <v>2466</v>
      </c>
      <c r="C501">
        <v>24818.967066729918</v>
      </c>
      <c r="D501">
        <v>4894</v>
      </c>
    </row>
    <row r="502" spans="1:4" x14ac:dyDescent="0.25">
      <c r="A502" t="s">
        <v>2991</v>
      </c>
      <c r="B502" t="s">
        <v>2467</v>
      </c>
      <c r="C502">
        <v>11049.998117889992</v>
      </c>
      <c r="D502">
        <v>5781</v>
      </c>
    </row>
    <row r="503" spans="1:4" x14ac:dyDescent="0.25">
      <c r="A503" t="s">
        <v>2991</v>
      </c>
      <c r="B503" t="s">
        <v>2482</v>
      </c>
      <c r="C503">
        <v>4578.487232880012</v>
      </c>
      <c r="D503">
        <v>1545</v>
      </c>
    </row>
    <row r="504" spans="1:4" x14ac:dyDescent="0.25">
      <c r="A504" t="s">
        <v>2991</v>
      </c>
      <c r="B504" t="s">
        <v>2491</v>
      </c>
      <c r="C504">
        <v>18108.651727299959</v>
      </c>
      <c r="D504">
        <v>6988</v>
      </c>
    </row>
    <row r="505" spans="1:4" x14ac:dyDescent="0.25">
      <c r="A505" t="s">
        <v>2991</v>
      </c>
      <c r="B505" t="s">
        <v>2492</v>
      </c>
      <c r="C505">
        <v>40951.93208809998</v>
      </c>
      <c r="D505">
        <v>11500</v>
      </c>
    </row>
    <row r="506" spans="1:4" x14ac:dyDescent="0.25">
      <c r="A506" t="s">
        <v>2991</v>
      </c>
      <c r="B506" t="s">
        <v>2493</v>
      </c>
      <c r="C506">
        <v>45415.002612169978</v>
      </c>
      <c r="D506">
        <v>9103</v>
      </c>
    </row>
    <row r="507" spans="1:4" x14ac:dyDescent="0.25">
      <c r="A507" t="s">
        <v>2991</v>
      </c>
      <c r="B507" t="s">
        <v>2494</v>
      </c>
      <c r="C507">
        <v>6989.7773484899999</v>
      </c>
      <c r="D507">
        <v>335</v>
      </c>
    </row>
    <row r="508" spans="1:4" x14ac:dyDescent="0.25">
      <c r="A508" t="s">
        <v>2991</v>
      </c>
      <c r="B508" t="s">
        <v>2483</v>
      </c>
      <c r="C508">
        <v>2855.2463138700023</v>
      </c>
      <c r="D508">
        <v>943</v>
      </c>
    </row>
    <row r="509" spans="1:4" x14ac:dyDescent="0.25">
      <c r="A509" t="s">
        <v>2991</v>
      </c>
      <c r="B509" t="s">
        <v>2484</v>
      </c>
      <c r="C509">
        <v>2044.8711241499993</v>
      </c>
      <c r="D509">
        <v>620</v>
      </c>
    </row>
    <row r="510" spans="1:4" x14ac:dyDescent="0.25">
      <c r="A510" t="s">
        <v>2991</v>
      </c>
      <c r="B510" t="s">
        <v>2485</v>
      </c>
      <c r="C510">
        <v>3189.8524404500008</v>
      </c>
      <c r="D510">
        <v>1141</v>
      </c>
    </row>
    <row r="511" spans="1:4" x14ac:dyDescent="0.25">
      <c r="A511" t="s">
        <v>2991</v>
      </c>
      <c r="B511" t="s">
        <v>2486</v>
      </c>
      <c r="C511">
        <v>5010.9948030200012</v>
      </c>
      <c r="D511">
        <v>2033</v>
      </c>
    </row>
    <row r="512" spans="1:4" x14ac:dyDescent="0.25">
      <c r="A512" t="s">
        <v>2991</v>
      </c>
      <c r="B512" t="s">
        <v>2487</v>
      </c>
      <c r="C512">
        <v>4118.852502460004</v>
      </c>
      <c r="D512">
        <v>2257</v>
      </c>
    </row>
    <row r="513" spans="1:4" x14ac:dyDescent="0.25">
      <c r="A513" t="s">
        <v>2991</v>
      </c>
      <c r="B513" t="s">
        <v>2488</v>
      </c>
      <c r="C513">
        <v>3551.8687523400017</v>
      </c>
      <c r="D513">
        <v>999</v>
      </c>
    </row>
    <row r="514" spans="1:4" x14ac:dyDescent="0.25">
      <c r="A514" t="s">
        <v>2991</v>
      </c>
      <c r="B514" t="s">
        <v>2489</v>
      </c>
      <c r="C514">
        <v>4229.2803563099997</v>
      </c>
      <c r="D514">
        <v>1569</v>
      </c>
    </row>
    <row r="515" spans="1:4" x14ac:dyDescent="0.25">
      <c r="A515" t="s">
        <v>2991</v>
      </c>
      <c r="B515" t="s">
        <v>2490</v>
      </c>
      <c r="C515">
        <v>22700.315681010052</v>
      </c>
      <c r="D515">
        <v>9939</v>
      </c>
    </row>
    <row r="516" spans="1:4" x14ac:dyDescent="0.25">
      <c r="A516" t="s">
        <v>2991</v>
      </c>
      <c r="B516" t="s">
        <v>2507</v>
      </c>
      <c r="C516">
        <v>82543.224042550733</v>
      </c>
      <c r="D516">
        <v>33103</v>
      </c>
    </row>
    <row r="517" spans="1:4" x14ac:dyDescent="0.25">
      <c r="A517" t="s">
        <v>2991</v>
      </c>
      <c r="B517" t="s">
        <v>2508</v>
      </c>
      <c r="C517">
        <v>19974.075273999966</v>
      </c>
      <c r="D517">
        <v>7901</v>
      </c>
    </row>
    <row r="518" spans="1:4" x14ac:dyDescent="0.25">
      <c r="A518" t="s">
        <v>2991</v>
      </c>
      <c r="B518" t="s">
        <v>2510</v>
      </c>
      <c r="C518">
        <v>11047.318084799999</v>
      </c>
      <c r="D518">
        <v>5235</v>
      </c>
    </row>
    <row r="519" spans="1:4" x14ac:dyDescent="0.25">
      <c r="A519" t="s">
        <v>2991</v>
      </c>
      <c r="B519" t="s">
        <v>2511</v>
      </c>
      <c r="C519">
        <v>50144.335642279962</v>
      </c>
      <c r="D519">
        <v>2734</v>
      </c>
    </row>
    <row r="520" spans="1:4" x14ac:dyDescent="0.25">
      <c r="A520" t="s">
        <v>2991</v>
      </c>
      <c r="B520" t="s">
        <v>2512</v>
      </c>
      <c r="C520">
        <v>36.179938920000005</v>
      </c>
      <c r="D520">
        <v>43</v>
      </c>
    </row>
    <row r="521" spans="1:4" x14ac:dyDescent="0.25">
      <c r="A521" t="s">
        <v>2991</v>
      </c>
      <c r="B521" t="s">
        <v>2517</v>
      </c>
      <c r="C521">
        <v>45415.002612169978</v>
      </c>
      <c r="D521">
        <v>9103</v>
      </c>
    </row>
    <row r="522" spans="1:4" x14ac:dyDescent="0.25">
      <c r="A522" t="s">
        <v>2991</v>
      </c>
      <c r="B522" t="s">
        <v>2518</v>
      </c>
      <c r="C522">
        <v>118330.13037038014</v>
      </c>
      <c r="D522">
        <v>39869</v>
      </c>
    </row>
    <row r="523" spans="1:4" x14ac:dyDescent="0.25">
      <c r="A523" t="s">
        <v>2991</v>
      </c>
      <c r="B523" t="s">
        <v>2523</v>
      </c>
      <c r="D523">
        <v>16062.862972163697</v>
      </c>
    </row>
    <row r="524" spans="1:4" x14ac:dyDescent="0.25">
      <c r="A524" t="s">
        <v>2991</v>
      </c>
      <c r="B524" t="s">
        <v>2524</v>
      </c>
      <c r="D524">
        <v>1428.5296834492981</v>
      </c>
    </row>
    <row r="525" spans="1:4" x14ac:dyDescent="0.25">
      <c r="A525" t="s">
        <v>2991</v>
      </c>
      <c r="B525" t="s">
        <v>2526</v>
      </c>
      <c r="D525">
        <v>1462.3078265570018</v>
      </c>
    </row>
    <row r="526" spans="1:4" x14ac:dyDescent="0.25">
      <c r="A526" t="s">
        <v>2991</v>
      </c>
      <c r="B526" t="s">
        <v>2527</v>
      </c>
      <c r="D526">
        <v>5662.5431446799839</v>
      </c>
    </row>
    <row r="527" spans="1:4" x14ac:dyDescent="0.25">
      <c r="A527" t="s">
        <v>2991</v>
      </c>
      <c r="B527" t="s">
        <v>2528</v>
      </c>
      <c r="D527">
        <v>2.0072333630000001</v>
      </c>
    </row>
    <row r="528" spans="1:4" x14ac:dyDescent="0.25">
      <c r="A528" t="s">
        <v>2991</v>
      </c>
      <c r="B528" t="s">
        <v>2573</v>
      </c>
      <c r="C528">
        <v>525.57343829999991</v>
      </c>
      <c r="D528">
        <v>496</v>
      </c>
    </row>
    <row r="529" spans="1:4" x14ac:dyDescent="0.25">
      <c r="A529" t="s">
        <v>2991</v>
      </c>
      <c r="B529" t="s">
        <v>2574</v>
      </c>
      <c r="C529">
        <v>1511.8396060499988</v>
      </c>
      <c r="D529">
        <v>446</v>
      </c>
    </row>
    <row r="530" spans="1:4" x14ac:dyDescent="0.25">
      <c r="A530" t="s">
        <v>2991</v>
      </c>
      <c r="B530" t="s">
        <v>2575</v>
      </c>
      <c r="C530">
        <v>5373.5991168700075</v>
      </c>
      <c r="D530">
        <v>566</v>
      </c>
    </row>
    <row r="531" spans="1:4" x14ac:dyDescent="0.25">
      <c r="A531" t="s">
        <v>2991</v>
      </c>
      <c r="B531" t="s">
        <v>2576</v>
      </c>
      <c r="C531">
        <v>4125.0500619299992</v>
      </c>
      <c r="D531">
        <v>135</v>
      </c>
    </row>
    <row r="532" spans="1:4" x14ac:dyDescent="0.25">
      <c r="A532" t="s">
        <v>2991</v>
      </c>
      <c r="B532" t="s">
        <v>2577</v>
      </c>
      <c r="C532">
        <v>2664.5518187700004</v>
      </c>
      <c r="D532">
        <v>41</v>
      </c>
    </row>
    <row r="533" spans="1:4" x14ac:dyDescent="0.25">
      <c r="A533" t="s">
        <v>2991</v>
      </c>
      <c r="B533" t="s">
        <v>2578</v>
      </c>
      <c r="C533">
        <v>12934.083274749995</v>
      </c>
      <c r="D533">
        <v>60</v>
      </c>
    </row>
    <row r="534" spans="1:4" x14ac:dyDescent="0.25">
      <c r="A534" t="s">
        <v>2991</v>
      </c>
      <c r="B534" t="s">
        <v>2617</v>
      </c>
      <c r="C534">
        <v>0.44248002028281569</v>
      </c>
    </row>
    <row r="535" spans="1:4" x14ac:dyDescent="0.25">
      <c r="A535" t="s">
        <v>2991</v>
      </c>
      <c r="B535" t="s">
        <v>2618</v>
      </c>
      <c r="C535">
        <v>23152.342687541906</v>
      </c>
    </row>
    <row r="536" spans="1:4" x14ac:dyDescent="0.25">
      <c r="A536" t="s">
        <v>2991</v>
      </c>
      <c r="B536" t="s">
        <v>2619</v>
      </c>
      <c r="C536">
        <v>2621.9929726027435</v>
      </c>
    </row>
    <row r="537" spans="1:4" x14ac:dyDescent="0.25">
      <c r="A537" t="s">
        <v>2991</v>
      </c>
      <c r="B537" t="s">
        <v>2620</v>
      </c>
      <c r="C537">
        <v>951.69784642503009</v>
      </c>
    </row>
    <row r="538" spans="1:4" x14ac:dyDescent="0.25">
      <c r="A538" t="s">
        <v>2991</v>
      </c>
      <c r="B538" t="s">
        <v>2621</v>
      </c>
      <c r="C538">
        <v>298.17721738305181</v>
      </c>
    </row>
    <row r="539" spans="1:4" x14ac:dyDescent="0.25">
      <c r="A539" t="s">
        <v>2991</v>
      </c>
      <c r="B539" t="s">
        <v>2622</v>
      </c>
      <c r="C539">
        <v>91.902333624887376</v>
      </c>
    </row>
    <row r="540" spans="1:4" x14ac:dyDescent="0.25">
      <c r="A540" t="s">
        <v>2991</v>
      </c>
      <c r="B540" t="s">
        <v>2623</v>
      </c>
      <c r="C540">
        <v>6.5630403967560538</v>
      </c>
    </row>
    <row r="541" spans="1:4" x14ac:dyDescent="0.25">
      <c r="A541" t="s">
        <v>2991</v>
      </c>
      <c r="B541" t="s">
        <v>2624</v>
      </c>
      <c r="C541">
        <v>4.9327488937426587</v>
      </c>
    </row>
    <row r="542" spans="1:4" x14ac:dyDescent="0.25">
      <c r="A542" t="s">
        <v>2991</v>
      </c>
      <c r="B542" t="s">
        <v>2625</v>
      </c>
      <c r="C542">
        <v>7.0884698019317494</v>
      </c>
    </row>
    <row r="543" spans="1:4" x14ac:dyDescent="0.25">
      <c r="A543" t="s">
        <v>2991</v>
      </c>
      <c r="B543" t="s">
        <v>2636</v>
      </c>
      <c r="C543">
        <v>0.14473572443711227</v>
      </c>
    </row>
    <row r="544" spans="1:4" x14ac:dyDescent="0.25">
      <c r="A544" t="s">
        <v>2991</v>
      </c>
      <c r="B544" t="s">
        <v>2646</v>
      </c>
      <c r="C544">
        <v>5.0706176411067843E-3</v>
      </c>
    </row>
    <row r="545" spans="1:4" x14ac:dyDescent="0.25">
      <c r="A545" t="s">
        <v>2991</v>
      </c>
      <c r="B545" t="s">
        <v>2637</v>
      </c>
      <c r="C545">
        <v>0.62875109266204077</v>
      </c>
    </row>
    <row r="546" spans="1:4" x14ac:dyDescent="0.25">
      <c r="A546" t="s">
        <v>2991</v>
      </c>
      <c r="B546" t="s">
        <v>2638</v>
      </c>
      <c r="C546">
        <v>3.0401824786643203E-2</v>
      </c>
    </row>
    <row r="547" spans="1:4" x14ac:dyDescent="0.25">
      <c r="A547" t="s">
        <v>2991</v>
      </c>
      <c r="B547" t="s">
        <v>2640</v>
      </c>
      <c r="C547">
        <v>9.5289381471062987E-2</v>
      </c>
    </row>
    <row r="548" spans="1:4" x14ac:dyDescent="0.25">
      <c r="A548" t="s">
        <v>2991</v>
      </c>
      <c r="B548" t="s">
        <v>2641</v>
      </c>
      <c r="C548">
        <v>7.255890455503404E-2</v>
      </c>
    </row>
    <row r="549" spans="1:4" x14ac:dyDescent="0.25">
      <c r="A549" t="s">
        <v>2991</v>
      </c>
      <c r="B549" t="s">
        <v>2642</v>
      </c>
      <c r="C549">
        <v>6.6897843849719697E-4</v>
      </c>
    </row>
    <row r="550" spans="1:4" x14ac:dyDescent="0.25">
      <c r="A550" t="s">
        <v>2991</v>
      </c>
      <c r="B550" t="s">
        <v>2644</v>
      </c>
      <c r="C550">
        <v>1.618093356030411E-2</v>
      </c>
    </row>
    <row r="551" spans="1:4" x14ac:dyDescent="0.25">
      <c r="A551" t="s">
        <v>2991</v>
      </c>
      <c r="B551" t="s">
        <v>2664</v>
      </c>
      <c r="C551">
        <v>13275.015064799994</v>
      </c>
      <c r="D551">
        <v>398</v>
      </c>
    </row>
    <row r="552" spans="1:4" x14ac:dyDescent="0.25">
      <c r="A552" t="s">
        <v>2991</v>
      </c>
      <c r="B552" t="s">
        <v>2665</v>
      </c>
      <c r="C552">
        <v>7417.0194427799988</v>
      </c>
      <c r="D552">
        <v>305</v>
      </c>
    </row>
    <row r="553" spans="1:4" x14ac:dyDescent="0.25">
      <c r="A553" t="s">
        <v>2991</v>
      </c>
      <c r="B553" t="s">
        <v>2671</v>
      </c>
      <c r="C553">
        <v>3357.1487340299977</v>
      </c>
      <c r="D553">
        <v>264</v>
      </c>
    </row>
    <row r="554" spans="1:4" x14ac:dyDescent="0.25">
      <c r="A554" t="s">
        <v>2991</v>
      </c>
      <c r="B554" t="s">
        <v>2672</v>
      </c>
      <c r="C554">
        <v>3085.5140750600031</v>
      </c>
      <c r="D554">
        <v>300</v>
      </c>
    </row>
    <row r="555" spans="1:4" x14ac:dyDescent="0.25">
      <c r="A555" t="s">
        <v>2991</v>
      </c>
      <c r="B555" t="s">
        <v>2688</v>
      </c>
      <c r="C555">
        <v>13275.015064799994</v>
      </c>
      <c r="D555">
        <v>398</v>
      </c>
    </row>
    <row r="556" spans="1:4" x14ac:dyDescent="0.25">
      <c r="A556" t="s">
        <v>2991</v>
      </c>
      <c r="B556" t="s">
        <v>2689</v>
      </c>
      <c r="C556">
        <v>7417.0194427799988</v>
      </c>
      <c r="D556">
        <v>305</v>
      </c>
    </row>
    <row r="557" spans="1:4" x14ac:dyDescent="0.25">
      <c r="A557" t="s">
        <v>2991</v>
      </c>
      <c r="B557" t="s">
        <v>2695</v>
      </c>
      <c r="C557">
        <v>3357.1487340299977</v>
      </c>
      <c r="D557">
        <v>264</v>
      </c>
    </row>
    <row r="558" spans="1:4" x14ac:dyDescent="0.25">
      <c r="A558" t="s">
        <v>2991</v>
      </c>
      <c r="B558" t="s">
        <v>2696</v>
      </c>
      <c r="C558">
        <v>3085.5140750600031</v>
      </c>
      <c r="D558">
        <v>300</v>
      </c>
    </row>
    <row r="559" spans="1:4" x14ac:dyDescent="0.25">
      <c r="A559" t="s">
        <v>2991</v>
      </c>
      <c r="B559" t="s">
        <v>2708</v>
      </c>
      <c r="C559">
        <v>2775.5502260200001</v>
      </c>
      <c r="D559">
        <v>61</v>
      </c>
    </row>
    <row r="560" spans="1:4" x14ac:dyDescent="0.25">
      <c r="A560" t="s">
        <v>2991</v>
      </c>
      <c r="B560" t="s">
        <v>2717</v>
      </c>
      <c r="C560">
        <v>3244.3980818300006</v>
      </c>
      <c r="D560">
        <v>200</v>
      </c>
    </row>
    <row r="561" spans="1:4" x14ac:dyDescent="0.25">
      <c r="A561" t="s">
        <v>2991</v>
      </c>
      <c r="B561" t="s">
        <v>2718</v>
      </c>
      <c r="C561">
        <v>3547.3043428200003</v>
      </c>
      <c r="D561">
        <v>156</v>
      </c>
    </row>
    <row r="562" spans="1:4" x14ac:dyDescent="0.25">
      <c r="A562" t="s">
        <v>2991</v>
      </c>
      <c r="B562" t="s">
        <v>2719</v>
      </c>
      <c r="C562">
        <v>4619.8041639199992</v>
      </c>
      <c r="D562">
        <v>146</v>
      </c>
    </row>
    <row r="563" spans="1:4" x14ac:dyDescent="0.25">
      <c r="A563" t="s">
        <v>2991</v>
      </c>
      <c r="B563" t="s">
        <v>2720</v>
      </c>
      <c r="C563">
        <v>935.09920315000011</v>
      </c>
      <c r="D563">
        <v>22</v>
      </c>
    </row>
    <row r="564" spans="1:4" x14ac:dyDescent="0.25">
      <c r="A564" t="s">
        <v>2991</v>
      </c>
      <c r="B564" t="s">
        <v>2709</v>
      </c>
      <c r="C564">
        <v>298.79934826999994</v>
      </c>
      <c r="D564">
        <v>29</v>
      </c>
    </row>
    <row r="565" spans="1:4" x14ac:dyDescent="0.25">
      <c r="A565" t="s">
        <v>2991</v>
      </c>
      <c r="B565" t="s">
        <v>2710</v>
      </c>
      <c r="C565">
        <v>410.12764517999994</v>
      </c>
      <c r="D565">
        <v>19</v>
      </c>
    </row>
    <row r="566" spans="1:4" x14ac:dyDescent="0.25">
      <c r="A566" t="s">
        <v>2991</v>
      </c>
      <c r="B566" t="s">
        <v>2711</v>
      </c>
      <c r="C566">
        <v>982.10786791999988</v>
      </c>
      <c r="D566">
        <v>43</v>
      </c>
    </row>
    <row r="567" spans="1:4" x14ac:dyDescent="0.25">
      <c r="A567" t="s">
        <v>2991</v>
      </c>
      <c r="B567" t="s">
        <v>2712</v>
      </c>
      <c r="C567">
        <v>644.9104464400001</v>
      </c>
      <c r="D567">
        <v>70</v>
      </c>
    </row>
    <row r="568" spans="1:4" x14ac:dyDescent="0.25">
      <c r="A568" t="s">
        <v>2991</v>
      </c>
      <c r="B568" t="s">
        <v>2713</v>
      </c>
      <c r="C568">
        <v>394.44813778999998</v>
      </c>
      <c r="D568">
        <v>64</v>
      </c>
    </row>
    <row r="569" spans="1:4" x14ac:dyDescent="0.25">
      <c r="A569" t="s">
        <v>2991</v>
      </c>
      <c r="B569" t="s">
        <v>2714</v>
      </c>
      <c r="C569">
        <v>1003.9570815100002</v>
      </c>
      <c r="D569">
        <v>65</v>
      </c>
    </row>
    <row r="570" spans="1:4" x14ac:dyDescent="0.25">
      <c r="A570" t="s">
        <v>2991</v>
      </c>
      <c r="B570" t="s">
        <v>2715</v>
      </c>
      <c r="C570">
        <v>2219.6752848699989</v>
      </c>
      <c r="D570">
        <v>98</v>
      </c>
    </row>
    <row r="571" spans="1:4" x14ac:dyDescent="0.25">
      <c r="A571" t="s">
        <v>2991</v>
      </c>
      <c r="B571" t="s">
        <v>2716</v>
      </c>
      <c r="C571">
        <v>6058.5154869500011</v>
      </c>
      <c r="D571">
        <v>289</v>
      </c>
    </row>
    <row r="572" spans="1:4" x14ac:dyDescent="0.25">
      <c r="A572" t="s">
        <v>2991</v>
      </c>
      <c r="B572" t="s">
        <v>2733</v>
      </c>
      <c r="C572">
        <v>4619.8041639199992</v>
      </c>
      <c r="D572">
        <v>146</v>
      </c>
    </row>
    <row r="573" spans="1:4" x14ac:dyDescent="0.25">
      <c r="A573" t="s">
        <v>2991</v>
      </c>
      <c r="B573" t="s">
        <v>2734</v>
      </c>
      <c r="C573">
        <v>22514.89315275001</v>
      </c>
      <c r="D573">
        <v>1116</v>
      </c>
    </row>
    <row r="574" spans="1:4" x14ac:dyDescent="0.25">
      <c r="A574" t="s">
        <v>2991</v>
      </c>
      <c r="B574" t="s">
        <v>2738</v>
      </c>
      <c r="D574">
        <v>1012.6628986424994</v>
      </c>
    </row>
    <row r="575" spans="1:4" x14ac:dyDescent="0.25">
      <c r="A575" t="s">
        <v>2991</v>
      </c>
      <c r="B575" t="s">
        <v>2748</v>
      </c>
      <c r="D575">
        <v>26.006421435700005</v>
      </c>
    </row>
    <row r="576" spans="1:4" x14ac:dyDescent="0.25">
      <c r="A576" t="s">
        <v>2991</v>
      </c>
      <c r="B576" t="s">
        <v>2750</v>
      </c>
      <c r="D576">
        <v>30.376749948600001</v>
      </c>
    </row>
    <row r="577" spans="1:4" x14ac:dyDescent="0.25">
      <c r="A577" t="s">
        <v>2991</v>
      </c>
      <c r="B577" t="s">
        <v>2739</v>
      </c>
      <c r="D577">
        <v>3543.0459870406985</v>
      </c>
    </row>
    <row r="578" spans="1:4" x14ac:dyDescent="0.25">
      <c r="A578" t="s">
        <v>2991</v>
      </c>
      <c r="B578" t="s">
        <v>2740</v>
      </c>
      <c r="D578">
        <v>48.149234518899995</v>
      </c>
    </row>
    <row r="579" spans="1:4" x14ac:dyDescent="0.25">
      <c r="A579" t="s">
        <v>2991</v>
      </c>
      <c r="B579" t="s">
        <v>2742</v>
      </c>
      <c r="D579">
        <v>3078.4661768008</v>
      </c>
    </row>
    <row r="580" spans="1:4" x14ac:dyDescent="0.25">
      <c r="A580" t="s">
        <v>2991</v>
      </c>
      <c r="B580" t="s">
        <v>2743</v>
      </c>
      <c r="D580">
        <v>36283.528598055433</v>
      </c>
    </row>
    <row r="581" spans="1:4" x14ac:dyDescent="0.25">
      <c r="A581" t="s">
        <v>2991</v>
      </c>
      <c r="B581" t="s">
        <v>2744</v>
      </c>
      <c r="D581">
        <v>17.4398520377</v>
      </c>
    </row>
    <row r="582" spans="1:4" x14ac:dyDescent="0.25">
      <c r="A582" t="s">
        <v>2991</v>
      </c>
      <c r="B582" t="s">
        <v>2746</v>
      </c>
      <c r="D582">
        <v>94.358495475000012</v>
      </c>
    </row>
    <row r="583" spans="1:4" x14ac:dyDescent="0.25">
      <c r="A583" t="s">
        <v>2992</v>
      </c>
      <c r="B583" t="s">
        <v>2314</v>
      </c>
    </row>
    <row r="584" spans="1:4" x14ac:dyDescent="0.25">
      <c r="A584" t="s">
        <v>2992</v>
      </c>
      <c r="B584" t="s">
        <v>2315</v>
      </c>
    </row>
    <row r="585" spans="1:4" x14ac:dyDescent="0.25">
      <c r="A585" t="s">
        <v>2992</v>
      </c>
      <c r="B585" t="s">
        <v>2316</v>
      </c>
    </row>
    <row r="586" spans="1:4" x14ac:dyDescent="0.25">
      <c r="A586" t="s">
        <v>2992</v>
      </c>
      <c r="B586" t="s">
        <v>2419</v>
      </c>
      <c r="C586">
        <v>0.42801554320694929</v>
      </c>
    </row>
    <row r="587" spans="1:4" x14ac:dyDescent="0.25">
      <c r="A587" t="s">
        <v>2992</v>
      </c>
      <c r="B587" t="s">
        <v>2423</v>
      </c>
      <c r="C587">
        <v>0.5063100518778122</v>
      </c>
    </row>
    <row r="588" spans="1:4" x14ac:dyDescent="0.25">
      <c r="A588" t="s">
        <v>2992</v>
      </c>
      <c r="B588" t="s">
        <v>2649</v>
      </c>
      <c r="C588">
        <v>0.43634638031701511</v>
      </c>
    </row>
    <row r="589" spans="1:4" x14ac:dyDescent="0.25">
      <c r="A589" t="s">
        <v>2992</v>
      </c>
      <c r="B589" t="s">
        <v>2142</v>
      </c>
      <c r="C589">
        <v>984.13616440999999</v>
      </c>
      <c r="D589">
        <v>136</v>
      </c>
    </row>
    <row r="590" spans="1:4" x14ac:dyDescent="0.25">
      <c r="A590" t="s">
        <v>2992</v>
      </c>
      <c r="B590" t="s">
        <v>2144</v>
      </c>
      <c r="C590">
        <v>18.337223380000001</v>
      </c>
      <c r="D590">
        <v>14</v>
      </c>
    </row>
    <row r="591" spans="1:4" x14ac:dyDescent="0.25">
      <c r="A591" t="s">
        <v>2992</v>
      </c>
      <c r="B591" t="s">
        <v>2158</v>
      </c>
      <c r="C591">
        <v>521.70441444000028</v>
      </c>
    </row>
    <row r="592" spans="1:4" x14ac:dyDescent="0.25">
      <c r="A592" t="s">
        <v>2992</v>
      </c>
      <c r="B592" t="s">
        <v>2159</v>
      </c>
      <c r="C592">
        <v>480.76897335000007</v>
      </c>
    </row>
    <row r="593" spans="1:5" x14ac:dyDescent="0.25">
      <c r="A593" t="s">
        <v>2992</v>
      </c>
      <c r="B593" t="s">
        <v>2190</v>
      </c>
      <c r="C593">
        <v>129</v>
      </c>
      <c r="D593">
        <v>21</v>
      </c>
    </row>
    <row r="594" spans="1:5" x14ac:dyDescent="0.25">
      <c r="A594" t="s">
        <v>2992</v>
      </c>
      <c r="B594" t="s">
        <v>2199</v>
      </c>
      <c r="C594">
        <v>0.36463862256982726</v>
      </c>
      <c r="D594">
        <v>0.95668512215982848</v>
      </c>
      <c r="E594">
        <v>0.57343241676199042</v>
      </c>
    </row>
    <row r="595" spans="1:5" x14ac:dyDescent="0.25">
      <c r="A595" t="s">
        <v>2992</v>
      </c>
      <c r="B595" t="s">
        <v>2213</v>
      </c>
      <c r="C595">
        <v>1</v>
      </c>
      <c r="D595">
        <v>1</v>
      </c>
      <c r="E595">
        <v>1</v>
      </c>
    </row>
    <row r="596" spans="1:5" x14ac:dyDescent="0.25">
      <c r="A596" t="s">
        <v>2992</v>
      </c>
      <c r="B596" t="s">
        <v>2260</v>
      </c>
      <c r="C596">
        <v>0.2412260937548068</v>
      </c>
      <c r="D596">
        <v>2.7876785447722981E-2</v>
      </c>
      <c r="E596">
        <v>0.13890743954508902</v>
      </c>
    </row>
    <row r="597" spans="1:5" x14ac:dyDescent="0.25">
      <c r="A597" t="s">
        <v>2992</v>
      </c>
      <c r="B597" t="s">
        <v>2261</v>
      </c>
      <c r="C597">
        <v>0.14383510582433479</v>
      </c>
      <c r="D597">
        <v>1.0961128592139003E-2</v>
      </c>
      <c r="E597">
        <v>8.0111034545311363E-2</v>
      </c>
    </row>
    <row r="598" spans="1:5" x14ac:dyDescent="0.25">
      <c r="A598" t="s">
        <v>2992</v>
      </c>
      <c r="B598" t="s">
        <v>2262</v>
      </c>
      <c r="C598">
        <v>0.1591830949123606</v>
      </c>
      <c r="D598">
        <v>0.44775874341475952</v>
      </c>
      <c r="E598">
        <v>0.29757900641896301</v>
      </c>
    </row>
    <row r="599" spans="1:5" x14ac:dyDescent="0.25">
      <c r="A599" t="s">
        <v>2992</v>
      </c>
      <c r="B599" t="s">
        <v>2263</v>
      </c>
      <c r="C599">
        <v>0.29369129650640796</v>
      </c>
      <c r="D599">
        <v>0.51222633027676845</v>
      </c>
      <c r="E599">
        <v>0.39849693534576336</v>
      </c>
    </row>
    <row r="600" spans="1:5" x14ac:dyDescent="0.25">
      <c r="A600" t="s">
        <v>2992</v>
      </c>
      <c r="B600" t="s">
        <v>2264</v>
      </c>
      <c r="C600">
        <v>0.16206440900208993</v>
      </c>
      <c r="D600">
        <v>1.1770122686100329E-3</v>
      </c>
      <c r="E600">
        <v>8.4905584144873231E-2</v>
      </c>
    </row>
    <row r="601" spans="1:5" x14ac:dyDescent="0.25">
      <c r="A601" t="s">
        <v>2992</v>
      </c>
      <c r="B601" t="s">
        <v>2310</v>
      </c>
      <c r="C601">
        <v>1</v>
      </c>
      <c r="D601">
        <v>1</v>
      </c>
      <c r="E601">
        <v>1</v>
      </c>
    </row>
    <row r="602" spans="1:5" x14ac:dyDescent="0.25">
      <c r="A602" t="s">
        <v>2992</v>
      </c>
      <c r="B602" t="s">
        <v>2319</v>
      </c>
    </row>
    <row r="603" spans="1:5" x14ac:dyDescent="0.25">
      <c r="A603" t="s">
        <v>2992</v>
      </c>
      <c r="B603" t="s">
        <v>2320</v>
      </c>
      <c r="C603">
        <v>1</v>
      </c>
      <c r="D603">
        <v>1</v>
      </c>
      <c r="E603">
        <v>1</v>
      </c>
    </row>
    <row r="604" spans="1:5" x14ac:dyDescent="0.25">
      <c r="A604" t="s">
        <v>2992</v>
      </c>
      <c r="B604" t="s">
        <v>2328</v>
      </c>
    </row>
    <row r="605" spans="1:5" x14ac:dyDescent="0.25">
      <c r="A605" t="s">
        <v>2992</v>
      </c>
      <c r="B605" t="s">
        <v>2329</v>
      </c>
    </row>
    <row r="606" spans="1:5" x14ac:dyDescent="0.25">
      <c r="A606" t="s">
        <v>2992</v>
      </c>
      <c r="B606" t="s">
        <v>2330</v>
      </c>
    </row>
    <row r="607" spans="1:5" x14ac:dyDescent="0.25">
      <c r="A607" t="s">
        <v>2992</v>
      </c>
      <c r="B607" t="s">
        <v>2331</v>
      </c>
      <c r="C607">
        <v>2.2562780118767351E-2</v>
      </c>
      <c r="D607">
        <v>3.1114286568384684E-2</v>
      </c>
      <c r="E607">
        <v>2.6663935347877206E-2</v>
      </c>
    </row>
    <row r="608" spans="1:5" x14ac:dyDescent="0.25">
      <c r="A608" t="s">
        <v>2992</v>
      </c>
      <c r="B608" t="s">
        <v>2332</v>
      </c>
      <c r="C608">
        <v>0.97743721988123256</v>
      </c>
      <c r="D608">
        <v>0.96888571343161534</v>
      </c>
      <c r="E608">
        <v>0.97333606465212286</v>
      </c>
    </row>
    <row r="609" spans="1:4" x14ac:dyDescent="0.25">
      <c r="A609" t="s">
        <v>2992</v>
      </c>
      <c r="B609" t="s">
        <v>2337</v>
      </c>
    </row>
    <row r="610" spans="1:4" x14ac:dyDescent="0.25">
      <c r="A610" t="s">
        <v>2992</v>
      </c>
      <c r="B610" t="s">
        <v>2348</v>
      </c>
      <c r="C610">
        <v>36.987289069999981</v>
      </c>
      <c r="D610">
        <v>43</v>
      </c>
    </row>
    <row r="611" spans="1:4" x14ac:dyDescent="0.25">
      <c r="A611" t="s">
        <v>2992</v>
      </c>
      <c r="B611" t="s">
        <v>2349</v>
      </c>
      <c r="C611">
        <v>209.69844133999999</v>
      </c>
      <c r="D611">
        <v>63</v>
      </c>
    </row>
    <row r="612" spans="1:4" x14ac:dyDescent="0.25">
      <c r="A612" t="s">
        <v>2992</v>
      </c>
      <c r="B612" t="s">
        <v>2350</v>
      </c>
      <c r="C612">
        <v>180.43852024</v>
      </c>
      <c r="D612">
        <v>22</v>
      </c>
    </row>
    <row r="613" spans="1:4" x14ac:dyDescent="0.25">
      <c r="A613" t="s">
        <v>2992</v>
      </c>
      <c r="B613" t="s">
        <v>2351</v>
      </c>
      <c r="D613">
        <v>0</v>
      </c>
    </row>
    <row r="614" spans="1:4" x14ac:dyDescent="0.25">
      <c r="A614" t="s">
        <v>2992</v>
      </c>
      <c r="B614" t="s">
        <v>2352</v>
      </c>
      <c r="C614">
        <v>94.58016379</v>
      </c>
      <c r="D614">
        <v>1</v>
      </c>
    </row>
    <row r="615" spans="1:4" x14ac:dyDescent="0.25">
      <c r="A615" t="s">
        <v>2992</v>
      </c>
      <c r="B615" t="s">
        <v>2353</v>
      </c>
      <c r="D615">
        <v>0</v>
      </c>
    </row>
    <row r="616" spans="1:4" x14ac:dyDescent="0.25">
      <c r="A616" t="s">
        <v>2992</v>
      </c>
      <c r="B616" t="s">
        <v>2393</v>
      </c>
      <c r="C616">
        <v>0.72107625010688903</v>
      </c>
    </row>
    <row r="617" spans="1:4" x14ac:dyDescent="0.25">
      <c r="A617" t="s">
        <v>2992</v>
      </c>
      <c r="B617" t="s">
        <v>2394</v>
      </c>
      <c r="C617">
        <v>18.450246904075097</v>
      </c>
    </row>
    <row r="618" spans="1:4" x14ac:dyDescent="0.25">
      <c r="A618" t="s">
        <v>2992</v>
      </c>
      <c r="B618" t="s">
        <v>2395</v>
      </c>
      <c r="C618">
        <v>27.966322077068241</v>
      </c>
    </row>
    <row r="619" spans="1:4" x14ac:dyDescent="0.25">
      <c r="A619" t="s">
        <v>2992</v>
      </c>
      <c r="B619" t="s">
        <v>2396</v>
      </c>
      <c r="C619">
        <v>96.306546290048757</v>
      </c>
    </row>
    <row r="620" spans="1:4" x14ac:dyDescent="0.25">
      <c r="A620" t="s">
        <v>2992</v>
      </c>
      <c r="B620" t="s">
        <v>2397</v>
      </c>
      <c r="C620">
        <v>235.21877004699019</v>
      </c>
    </row>
    <row r="621" spans="1:4" x14ac:dyDescent="0.25">
      <c r="A621" t="s">
        <v>2992</v>
      </c>
      <c r="B621" t="s">
        <v>2398</v>
      </c>
      <c r="C621">
        <v>97.176527586190957</v>
      </c>
    </row>
    <row r="622" spans="1:4" x14ac:dyDescent="0.25">
      <c r="A622" t="s">
        <v>2992</v>
      </c>
      <c r="B622" t="s">
        <v>2399</v>
      </c>
      <c r="C622">
        <v>34.587177400445654</v>
      </c>
    </row>
    <row r="623" spans="1:4" x14ac:dyDescent="0.25">
      <c r="A623" t="s">
        <v>2992</v>
      </c>
      <c r="B623" t="s">
        <v>2400</v>
      </c>
      <c r="C623">
        <v>10.289019424745057</v>
      </c>
    </row>
    <row r="624" spans="1:4" x14ac:dyDescent="0.25">
      <c r="A624" t="s">
        <v>2992</v>
      </c>
      <c r="B624" t="s">
        <v>2401</v>
      </c>
      <c r="C624">
        <v>1.7098047104360818</v>
      </c>
    </row>
    <row r="625" spans="1:4" x14ac:dyDescent="0.25">
      <c r="A625" t="s">
        <v>2992</v>
      </c>
      <c r="B625" t="s">
        <v>2412</v>
      </c>
      <c r="C625">
        <v>8.7985903568157681E-3</v>
      </c>
    </row>
    <row r="626" spans="1:4" x14ac:dyDescent="0.25">
      <c r="A626" t="s">
        <v>2992</v>
      </c>
      <c r="B626" t="s">
        <v>2415</v>
      </c>
      <c r="C626">
        <v>5.6875814558422833E-2</v>
      </c>
    </row>
    <row r="627" spans="1:4" x14ac:dyDescent="0.25">
      <c r="A627" t="s">
        <v>2992</v>
      </c>
      <c r="B627" t="s">
        <v>2436</v>
      </c>
      <c r="C627">
        <v>186.95320074999998</v>
      </c>
      <c r="D627">
        <v>28</v>
      </c>
    </row>
    <row r="628" spans="1:4" x14ac:dyDescent="0.25">
      <c r="A628" t="s">
        <v>2992</v>
      </c>
      <c r="B628" t="s">
        <v>2445</v>
      </c>
      <c r="C628">
        <v>0.17652861</v>
      </c>
      <c r="D628">
        <v>1</v>
      </c>
    </row>
    <row r="629" spans="1:4" x14ac:dyDescent="0.25">
      <c r="A629" t="s">
        <v>2992</v>
      </c>
      <c r="B629" t="s">
        <v>2446</v>
      </c>
      <c r="C629">
        <v>5.0800988900000004</v>
      </c>
      <c r="D629">
        <v>2</v>
      </c>
    </row>
    <row r="630" spans="1:4" x14ac:dyDescent="0.25">
      <c r="A630" t="s">
        <v>2992</v>
      </c>
      <c r="B630" t="s">
        <v>2453</v>
      </c>
      <c r="C630">
        <v>4.3230881200000004</v>
      </c>
      <c r="D630">
        <v>1</v>
      </c>
    </row>
    <row r="631" spans="1:4" x14ac:dyDescent="0.25">
      <c r="A631" t="s">
        <v>2992</v>
      </c>
      <c r="B631" t="s">
        <v>2437</v>
      </c>
      <c r="C631">
        <v>140.78490676000001</v>
      </c>
      <c r="D631">
        <v>38</v>
      </c>
    </row>
    <row r="632" spans="1:4" x14ac:dyDescent="0.25">
      <c r="A632" t="s">
        <v>2992</v>
      </c>
      <c r="B632" t="s">
        <v>2438</v>
      </c>
      <c r="C632">
        <v>8.3394003699999999</v>
      </c>
      <c r="D632">
        <v>7</v>
      </c>
    </row>
    <row r="633" spans="1:4" x14ac:dyDescent="0.25">
      <c r="A633" t="s">
        <v>2992</v>
      </c>
      <c r="B633" t="s">
        <v>2439</v>
      </c>
      <c r="C633">
        <v>0.33547555000000001</v>
      </c>
      <c r="D633">
        <v>1</v>
      </c>
    </row>
    <row r="634" spans="1:4" x14ac:dyDescent="0.25">
      <c r="A634" t="s">
        <v>2992</v>
      </c>
      <c r="B634" t="s">
        <v>2440</v>
      </c>
      <c r="C634">
        <v>8.2631839999999998E-2</v>
      </c>
      <c r="D634">
        <v>1</v>
      </c>
    </row>
    <row r="635" spans="1:4" x14ac:dyDescent="0.25">
      <c r="A635" t="s">
        <v>2992</v>
      </c>
      <c r="B635" t="s">
        <v>2443</v>
      </c>
      <c r="C635">
        <v>47.833669320000006</v>
      </c>
      <c r="D635">
        <v>14</v>
      </c>
    </row>
    <row r="636" spans="1:4" x14ac:dyDescent="0.25">
      <c r="A636" t="s">
        <v>2992</v>
      </c>
      <c r="B636" t="s">
        <v>2444</v>
      </c>
      <c r="C636">
        <v>127.79541422999998</v>
      </c>
      <c r="D636">
        <v>34</v>
      </c>
    </row>
    <row r="637" spans="1:4" x14ac:dyDescent="0.25">
      <c r="A637" t="s">
        <v>2992</v>
      </c>
      <c r="B637" t="s">
        <v>2459</v>
      </c>
      <c r="C637">
        <v>186.95320074999998</v>
      </c>
      <c r="D637">
        <v>28</v>
      </c>
    </row>
    <row r="638" spans="1:4" x14ac:dyDescent="0.25">
      <c r="A638" t="s">
        <v>2992</v>
      </c>
      <c r="B638" t="s">
        <v>2468</v>
      </c>
      <c r="C638">
        <v>0.17652861</v>
      </c>
      <c r="D638">
        <v>1</v>
      </c>
    </row>
    <row r="639" spans="1:4" x14ac:dyDescent="0.25">
      <c r="A639" t="s">
        <v>2992</v>
      </c>
      <c r="B639" t="s">
        <v>2469</v>
      </c>
      <c r="C639">
        <v>5.0800988900000004</v>
      </c>
      <c r="D639">
        <v>2</v>
      </c>
    </row>
    <row r="640" spans="1:4" x14ac:dyDescent="0.25">
      <c r="A640" t="s">
        <v>2992</v>
      </c>
      <c r="B640" t="s">
        <v>2476</v>
      </c>
      <c r="C640">
        <v>4.3230881200000004</v>
      </c>
      <c r="D640">
        <v>1</v>
      </c>
    </row>
    <row r="641" spans="1:4" x14ac:dyDescent="0.25">
      <c r="A641" t="s">
        <v>2992</v>
      </c>
      <c r="B641" t="s">
        <v>2460</v>
      </c>
      <c r="C641">
        <v>140.78490676000001</v>
      </c>
      <c r="D641">
        <v>38</v>
      </c>
    </row>
    <row r="642" spans="1:4" x14ac:dyDescent="0.25">
      <c r="A642" t="s">
        <v>2992</v>
      </c>
      <c r="B642" t="s">
        <v>2461</v>
      </c>
      <c r="C642">
        <v>8.3394003699999999</v>
      </c>
      <c r="D642">
        <v>7</v>
      </c>
    </row>
    <row r="643" spans="1:4" x14ac:dyDescent="0.25">
      <c r="A643" t="s">
        <v>2992</v>
      </c>
      <c r="B643" t="s">
        <v>2462</v>
      </c>
      <c r="C643">
        <v>0.33547555000000001</v>
      </c>
      <c r="D643">
        <v>1</v>
      </c>
    </row>
    <row r="644" spans="1:4" x14ac:dyDescent="0.25">
      <c r="A644" t="s">
        <v>2992</v>
      </c>
      <c r="B644" t="s">
        <v>2463</v>
      </c>
      <c r="C644">
        <v>8.2631839999999998E-2</v>
      </c>
      <c r="D644">
        <v>1</v>
      </c>
    </row>
    <row r="645" spans="1:4" x14ac:dyDescent="0.25">
      <c r="A645" t="s">
        <v>2992</v>
      </c>
      <c r="B645" t="s">
        <v>2466</v>
      </c>
      <c r="C645">
        <v>47.833669320000006</v>
      </c>
      <c r="D645">
        <v>14</v>
      </c>
    </row>
    <row r="646" spans="1:4" x14ac:dyDescent="0.25">
      <c r="A646" t="s">
        <v>2992</v>
      </c>
      <c r="B646" t="s">
        <v>2467</v>
      </c>
      <c r="C646">
        <v>127.79541422999998</v>
      </c>
      <c r="D646">
        <v>34</v>
      </c>
    </row>
    <row r="647" spans="1:4" x14ac:dyDescent="0.25">
      <c r="A647" t="s">
        <v>2992</v>
      </c>
      <c r="B647" t="s">
        <v>2482</v>
      </c>
      <c r="C647">
        <v>15.699990939999999</v>
      </c>
      <c r="D647">
        <v>5</v>
      </c>
    </row>
    <row r="648" spans="1:4" x14ac:dyDescent="0.25">
      <c r="A648" t="s">
        <v>2992</v>
      </c>
      <c r="B648" t="s">
        <v>2491</v>
      </c>
      <c r="C648">
        <v>32.833142549999998</v>
      </c>
      <c r="D648">
        <v>14</v>
      </c>
    </row>
    <row r="649" spans="1:4" x14ac:dyDescent="0.25">
      <c r="A649" t="s">
        <v>2992</v>
      </c>
      <c r="B649" t="s">
        <v>2492</v>
      </c>
      <c r="C649">
        <v>132.35031978000001</v>
      </c>
      <c r="D649">
        <v>14</v>
      </c>
    </row>
    <row r="650" spans="1:4" x14ac:dyDescent="0.25">
      <c r="A650" t="s">
        <v>2992</v>
      </c>
      <c r="B650" t="s">
        <v>2493</v>
      </c>
      <c r="C650">
        <v>25.460374480000002</v>
      </c>
      <c r="D650">
        <v>8</v>
      </c>
    </row>
    <row r="651" spans="1:4" x14ac:dyDescent="0.25">
      <c r="A651" t="s">
        <v>2992</v>
      </c>
      <c r="B651" t="s">
        <v>2483</v>
      </c>
      <c r="C651">
        <v>8.0061579700000003</v>
      </c>
      <c r="D651">
        <v>4</v>
      </c>
    </row>
    <row r="652" spans="1:4" x14ac:dyDescent="0.25">
      <c r="A652" t="s">
        <v>2992</v>
      </c>
      <c r="B652" t="s">
        <v>2484</v>
      </c>
      <c r="C652">
        <v>14.520059249999999</v>
      </c>
      <c r="D652">
        <v>4</v>
      </c>
    </row>
    <row r="653" spans="1:4" x14ac:dyDescent="0.25">
      <c r="A653" t="s">
        <v>2992</v>
      </c>
      <c r="B653" t="s">
        <v>2485</v>
      </c>
      <c r="C653">
        <v>3.8873874700000002</v>
      </c>
      <c r="D653">
        <v>5</v>
      </c>
    </row>
    <row r="654" spans="1:4" x14ac:dyDescent="0.25">
      <c r="A654" t="s">
        <v>2992</v>
      </c>
      <c r="B654" t="s">
        <v>2486</v>
      </c>
      <c r="C654">
        <v>4.4244451900000001</v>
      </c>
      <c r="D654">
        <v>2</v>
      </c>
    </row>
    <row r="655" spans="1:4" x14ac:dyDescent="0.25">
      <c r="A655" t="s">
        <v>2992</v>
      </c>
      <c r="B655" t="s">
        <v>2487</v>
      </c>
      <c r="C655">
        <v>6.2236185300000004</v>
      </c>
      <c r="D655">
        <v>5</v>
      </c>
    </row>
    <row r="656" spans="1:4" x14ac:dyDescent="0.25">
      <c r="A656" t="s">
        <v>2992</v>
      </c>
      <c r="B656" t="s">
        <v>2488</v>
      </c>
      <c r="C656">
        <v>5.2113748299999996</v>
      </c>
      <c r="D656">
        <v>3</v>
      </c>
    </row>
    <row r="657" spans="1:4" x14ac:dyDescent="0.25">
      <c r="A657" t="s">
        <v>2992</v>
      </c>
      <c r="B657" t="s">
        <v>2489</v>
      </c>
      <c r="C657">
        <v>91.250941449999985</v>
      </c>
      <c r="D657">
        <v>24</v>
      </c>
    </row>
    <row r="658" spans="1:4" x14ac:dyDescent="0.25">
      <c r="A658" t="s">
        <v>2992</v>
      </c>
      <c r="B658" t="s">
        <v>2490</v>
      </c>
      <c r="C658">
        <v>181.83660199999997</v>
      </c>
      <c r="D658">
        <v>39</v>
      </c>
    </row>
    <row r="659" spans="1:4" x14ac:dyDescent="0.25">
      <c r="A659" t="s">
        <v>2992</v>
      </c>
      <c r="B659" t="s">
        <v>2507</v>
      </c>
      <c r="C659">
        <v>4.3653890999999998</v>
      </c>
      <c r="D659">
        <v>8</v>
      </c>
    </row>
    <row r="660" spans="1:4" x14ac:dyDescent="0.25">
      <c r="A660" t="s">
        <v>2992</v>
      </c>
      <c r="B660" t="s">
        <v>2508</v>
      </c>
      <c r="C660">
        <v>0.22487433000000001</v>
      </c>
      <c r="D660">
        <v>2</v>
      </c>
    </row>
    <row r="661" spans="1:4" x14ac:dyDescent="0.25">
      <c r="A661" t="s">
        <v>2992</v>
      </c>
      <c r="B661" t="s">
        <v>2511</v>
      </c>
      <c r="C661">
        <v>517.11415101000011</v>
      </c>
      <c r="D661">
        <v>117</v>
      </c>
    </row>
    <row r="662" spans="1:4" x14ac:dyDescent="0.25">
      <c r="A662" t="s">
        <v>2992</v>
      </c>
      <c r="B662" t="s">
        <v>2517</v>
      </c>
      <c r="C662">
        <v>25.460374480000002</v>
      </c>
      <c r="D662">
        <v>8</v>
      </c>
    </row>
    <row r="663" spans="1:4" x14ac:dyDescent="0.25">
      <c r="A663" t="s">
        <v>2992</v>
      </c>
      <c r="B663" t="s">
        <v>2518</v>
      </c>
      <c r="C663">
        <v>496.24403996000007</v>
      </c>
      <c r="D663">
        <v>119</v>
      </c>
    </row>
    <row r="664" spans="1:4" x14ac:dyDescent="0.25">
      <c r="A664" t="s">
        <v>2992</v>
      </c>
      <c r="B664" t="s">
        <v>2523</v>
      </c>
      <c r="D664">
        <v>0.4290991643</v>
      </c>
    </row>
    <row r="665" spans="1:4" x14ac:dyDescent="0.25">
      <c r="A665" t="s">
        <v>2992</v>
      </c>
      <c r="B665" t="s">
        <v>2524</v>
      </c>
      <c r="D665">
        <v>8.9377261100000008E-2</v>
      </c>
    </row>
    <row r="666" spans="1:4" x14ac:dyDescent="0.25">
      <c r="A666" t="s">
        <v>2992</v>
      </c>
      <c r="B666" t="s">
        <v>2527</v>
      </c>
      <c r="D666">
        <v>106.45112302329998</v>
      </c>
    </row>
    <row r="667" spans="1:4" x14ac:dyDescent="0.25">
      <c r="A667" t="s">
        <v>2992</v>
      </c>
      <c r="B667" t="s">
        <v>2573</v>
      </c>
      <c r="C667">
        <v>7.0056708599999995</v>
      </c>
      <c r="D667">
        <v>6</v>
      </c>
    </row>
    <row r="668" spans="1:4" x14ac:dyDescent="0.25">
      <c r="A668" t="s">
        <v>2992</v>
      </c>
      <c r="B668" t="s">
        <v>2574</v>
      </c>
      <c r="C668">
        <v>26.528027309999999</v>
      </c>
      <c r="D668">
        <v>8</v>
      </c>
    </row>
    <row r="669" spans="1:4" x14ac:dyDescent="0.25">
      <c r="A669" t="s">
        <v>2992</v>
      </c>
      <c r="B669" t="s">
        <v>2575</v>
      </c>
      <c r="C669">
        <v>47.916531840000005</v>
      </c>
      <c r="D669">
        <v>4</v>
      </c>
    </row>
    <row r="670" spans="1:4" x14ac:dyDescent="0.25">
      <c r="A670" t="s">
        <v>2992</v>
      </c>
      <c r="B670" t="s">
        <v>2576</v>
      </c>
      <c r="C670">
        <v>35.641248329999996</v>
      </c>
      <c r="D670">
        <v>1</v>
      </c>
    </row>
    <row r="671" spans="1:4" x14ac:dyDescent="0.25">
      <c r="A671" t="s">
        <v>2992</v>
      </c>
      <c r="B671" t="s">
        <v>2577</v>
      </c>
      <c r="D671">
        <v>0</v>
      </c>
    </row>
    <row r="672" spans="1:4" x14ac:dyDescent="0.25">
      <c r="A672" t="s">
        <v>2992</v>
      </c>
      <c r="B672" t="s">
        <v>2578</v>
      </c>
      <c r="C672">
        <v>363.67749501000003</v>
      </c>
      <c r="D672">
        <v>2</v>
      </c>
    </row>
    <row r="673" spans="1:4" x14ac:dyDescent="0.25">
      <c r="A673" t="s">
        <v>2992</v>
      </c>
      <c r="B673" t="s">
        <v>2617</v>
      </c>
      <c r="C673">
        <v>0.7282036548048475</v>
      </c>
    </row>
    <row r="674" spans="1:4" x14ac:dyDescent="0.25">
      <c r="A674" t="s">
        <v>2992</v>
      </c>
      <c r="B674" t="s">
        <v>2618</v>
      </c>
      <c r="C674">
        <v>20.131275080625947</v>
      </c>
    </row>
    <row r="675" spans="1:4" x14ac:dyDescent="0.25">
      <c r="A675" t="s">
        <v>2992</v>
      </c>
      <c r="B675" t="s">
        <v>2619</v>
      </c>
      <c r="C675">
        <v>131.71371868675666</v>
      </c>
    </row>
    <row r="676" spans="1:4" x14ac:dyDescent="0.25">
      <c r="A676" t="s">
        <v>2992</v>
      </c>
      <c r="B676" t="s">
        <v>2620</v>
      </c>
      <c r="C676">
        <v>170.62094467883068</v>
      </c>
    </row>
    <row r="677" spans="1:4" x14ac:dyDescent="0.25">
      <c r="A677" t="s">
        <v>2992</v>
      </c>
      <c r="B677" t="s">
        <v>2621</v>
      </c>
      <c r="C677">
        <v>57.575253607093444</v>
      </c>
    </row>
    <row r="678" spans="1:4" x14ac:dyDescent="0.25">
      <c r="A678" t="s">
        <v>2992</v>
      </c>
      <c r="B678" t="s">
        <v>2622</v>
      </c>
      <c r="C678">
        <v>44.378370111957537</v>
      </c>
    </row>
    <row r="679" spans="1:4" x14ac:dyDescent="0.25">
      <c r="A679" t="s">
        <v>2992</v>
      </c>
      <c r="B679" t="s">
        <v>2623</v>
      </c>
      <c r="C679">
        <v>36.136726497928791</v>
      </c>
    </row>
    <row r="680" spans="1:4" x14ac:dyDescent="0.25">
      <c r="A680" t="s">
        <v>2992</v>
      </c>
      <c r="B680" t="s">
        <v>2624</v>
      </c>
      <c r="C680">
        <v>20.212684686806877</v>
      </c>
    </row>
    <row r="681" spans="1:4" x14ac:dyDescent="0.25">
      <c r="A681" t="s">
        <v>2992</v>
      </c>
      <c r="B681" t="s">
        <v>2625</v>
      </c>
      <c r="C681">
        <v>0</v>
      </c>
    </row>
    <row r="682" spans="1:4" x14ac:dyDescent="0.25">
      <c r="A682" t="s">
        <v>2992</v>
      </c>
      <c r="B682" t="s">
        <v>2637</v>
      </c>
      <c r="C682">
        <v>0.1359739287343926</v>
      </c>
    </row>
    <row r="683" spans="1:4" x14ac:dyDescent="0.25">
      <c r="A683" t="s">
        <v>2992</v>
      </c>
      <c r="B683" t="s">
        <v>2640</v>
      </c>
      <c r="C683">
        <v>3.5450959493578144E-3</v>
      </c>
    </row>
    <row r="684" spans="1:4" x14ac:dyDescent="0.25">
      <c r="A684" t="s">
        <v>2992</v>
      </c>
      <c r="B684" t="s">
        <v>2641</v>
      </c>
      <c r="C684">
        <v>1.1412363097744398E-2</v>
      </c>
    </row>
    <row r="685" spans="1:4" x14ac:dyDescent="0.25">
      <c r="A685" t="s">
        <v>2992</v>
      </c>
      <c r="B685" t="s">
        <v>2644</v>
      </c>
      <c r="C685">
        <v>0.41272223190149004</v>
      </c>
    </row>
    <row r="686" spans="1:4" x14ac:dyDescent="0.25">
      <c r="A686" t="s">
        <v>2992</v>
      </c>
      <c r="B686" t="s">
        <v>2664</v>
      </c>
      <c r="C686">
        <v>415.65104962999999</v>
      </c>
      <c r="D686">
        <v>9</v>
      </c>
    </row>
    <row r="687" spans="1:4" x14ac:dyDescent="0.25">
      <c r="A687" t="s">
        <v>2992</v>
      </c>
      <c r="B687" t="s">
        <v>2665</v>
      </c>
      <c r="C687">
        <v>24.089908549999997</v>
      </c>
      <c r="D687">
        <v>2</v>
      </c>
    </row>
    <row r="688" spans="1:4" x14ac:dyDescent="0.25">
      <c r="A688" t="s">
        <v>2992</v>
      </c>
      <c r="B688" t="s">
        <v>2671</v>
      </c>
      <c r="C688">
        <v>30.650969029999999</v>
      </c>
      <c r="D688">
        <v>4</v>
      </c>
    </row>
    <row r="689" spans="1:4" x14ac:dyDescent="0.25">
      <c r="A689" t="s">
        <v>2992</v>
      </c>
      <c r="B689" t="s">
        <v>2672</v>
      </c>
      <c r="C689">
        <v>10.377046139999999</v>
      </c>
      <c r="D689">
        <v>6</v>
      </c>
    </row>
    <row r="690" spans="1:4" x14ac:dyDescent="0.25">
      <c r="A690" t="s">
        <v>2992</v>
      </c>
      <c r="B690" t="s">
        <v>2688</v>
      </c>
      <c r="C690">
        <v>415.65104962999999</v>
      </c>
      <c r="D690">
        <v>9</v>
      </c>
    </row>
    <row r="691" spans="1:4" x14ac:dyDescent="0.25">
      <c r="A691" t="s">
        <v>2992</v>
      </c>
      <c r="B691" t="s">
        <v>2689</v>
      </c>
      <c r="C691">
        <v>24.089908549999997</v>
      </c>
      <c r="D691">
        <v>2</v>
      </c>
    </row>
    <row r="692" spans="1:4" x14ac:dyDescent="0.25">
      <c r="A692" t="s">
        <v>2992</v>
      </c>
      <c r="B692" t="s">
        <v>2695</v>
      </c>
      <c r="C692">
        <v>30.650969029999999</v>
      </c>
      <c r="D692">
        <v>4</v>
      </c>
    </row>
    <row r="693" spans="1:4" x14ac:dyDescent="0.25">
      <c r="A693" t="s">
        <v>2992</v>
      </c>
      <c r="B693" t="s">
        <v>2696</v>
      </c>
      <c r="C693">
        <v>10.377046139999999</v>
      </c>
      <c r="D693">
        <v>6</v>
      </c>
    </row>
    <row r="694" spans="1:4" x14ac:dyDescent="0.25">
      <c r="A694" t="s">
        <v>2992</v>
      </c>
      <c r="B694" t="s">
        <v>2717</v>
      </c>
      <c r="C694">
        <v>239.79418336000001</v>
      </c>
      <c r="D694">
        <v>6</v>
      </c>
    </row>
    <row r="695" spans="1:4" x14ac:dyDescent="0.25">
      <c r="A695" t="s">
        <v>2992</v>
      </c>
      <c r="B695" t="s">
        <v>2718</v>
      </c>
      <c r="C695">
        <v>5.3187616499999999</v>
      </c>
      <c r="D695">
        <v>2</v>
      </c>
    </row>
    <row r="696" spans="1:4" x14ac:dyDescent="0.25">
      <c r="A696" t="s">
        <v>2992</v>
      </c>
      <c r="B696" t="s">
        <v>2719</v>
      </c>
      <c r="C696">
        <v>1.6361050400000001</v>
      </c>
      <c r="D696">
        <v>1</v>
      </c>
    </row>
    <row r="697" spans="1:4" x14ac:dyDescent="0.25">
      <c r="A697" t="s">
        <v>2992</v>
      </c>
      <c r="B697" t="s">
        <v>2709</v>
      </c>
      <c r="C697">
        <v>24.089908549999997</v>
      </c>
      <c r="D697">
        <v>2</v>
      </c>
    </row>
    <row r="698" spans="1:4" x14ac:dyDescent="0.25">
      <c r="A698" t="s">
        <v>2992</v>
      </c>
      <c r="B698" t="s">
        <v>2711</v>
      </c>
      <c r="C698">
        <v>159.92868154999999</v>
      </c>
      <c r="D698">
        <v>3</v>
      </c>
    </row>
    <row r="699" spans="1:4" x14ac:dyDescent="0.25">
      <c r="A699" t="s">
        <v>2992</v>
      </c>
      <c r="B699" t="s">
        <v>2714</v>
      </c>
      <c r="C699">
        <v>5.9755407200000006</v>
      </c>
      <c r="D699">
        <v>2</v>
      </c>
    </row>
    <row r="700" spans="1:4" x14ac:dyDescent="0.25">
      <c r="A700" t="s">
        <v>2992</v>
      </c>
      <c r="B700" t="s">
        <v>2715</v>
      </c>
      <c r="C700">
        <v>0.71028049999999998</v>
      </c>
      <c r="D700">
        <v>1</v>
      </c>
    </row>
    <row r="701" spans="1:4" x14ac:dyDescent="0.25">
      <c r="A701" t="s">
        <v>2992</v>
      </c>
      <c r="B701" t="s">
        <v>2716</v>
      </c>
      <c r="C701">
        <v>43.315511979999997</v>
      </c>
      <c r="D701">
        <v>4</v>
      </c>
    </row>
    <row r="702" spans="1:4" x14ac:dyDescent="0.25">
      <c r="A702" t="s">
        <v>2992</v>
      </c>
      <c r="B702" t="s">
        <v>2733</v>
      </c>
      <c r="C702">
        <v>1.6361050400000001</v>
      </c>
      <c r="D702">
        <v>1</v>
      </c>
    </row>
    <row r="703" spans="1:4" x14ac:dyDescent="0.25">
      <c r="A703" t="s">
        <v>2992</v>
      </c>
      <c r="B703" t="s">
        <v>2734</v>
      </c>
      <c r="C703">
        <v>479.13286830999999</v>
      </c>
      <c r="D703">
        <v>20</v>
      </c>
    </row>
    <row r="704" spans="1:4" x14ac:dyDescent="0.25">
      <c r="A704" t="s">
        <v>2992</v>
      </c>
      <c r="B704" t="s">
        <v>2750</v>
      </c>
      <c r="D704">
        <v>54.206666252900007</v>
      </c>
    </row>
    <row r="705" spans="1:5" x14ac:dyDescent="0.25">
      <c r="A705" t="s">
        <v>2992</v>
      </c>
      <c r="B705" t="s">
        <v>2739</v>
      </c>
      <c r="D705">
        <v>19.962344502399997</v>
      </c>
    </row>
    <row r="706" spans="1:5" x14ac:dyDescent="0.25">
      <c r="A706" t="s">
        <v>2992</v>
      </c>
      <c r="B706" t="s">
        <v>2742</v>
      </c>
      <c r="D706">
        <v>9.0480547800000005E-2</v>
      </c>
    </row>
    <row r="707" spans="1:5" x14ac:dyDescent="0.25">
      <c r="A707" t="s">
        <v>2992</v>
      </c>
      <c r="B707" t="s">
        <v>2743</v>
      </c>
      <c r="D707">
        <v>36.756436584399999</v>
      </c>
    </row>
    <row r="708" spans="1:5" x14ac:dyDescent="0.25">
      <c r="A708" t="s">
        <v>2992</v>
      </c>
      <c r="B708" t="s">
        <v>2746</v>
      </c>
      <c r="D708">
        <v>22.262235085699995</v>
      </c>
    </row>
    <row r="709" spans="1:5" x14ac:dyDescent="0.25">
      <c r="A709" t="s">
        <v>2993</v>
      </c>
      <c r="B709" t="s">
        <v>2314</v>
      </c>
      <c r="C709">
        <v>0.79234907129319143</v>
      </c>
      <c r="D709">
        <v>2.8349319412254853E-2</v>
      </c>
      <c r="E709">
        <v>0.78661589834125833</v>
      </c>
    </row>
    <row r="710" spans="1:5" x14ac:dyDescent="0.25">
      <c r="A710" t="s">
        <v>2993</v>
      </c>
      <c r="B710" t="s">
        <v>2315</v>
      </c>
      <c r="C710">
        <v>5.5216926051166587E-4</v>
      </c>
      <c r="D710">
        <v>9.470675784969139E-4</v>
      </c>
      <c r="E710">
        <v>5.5513263890264429E-4</v>
      </c>
    </row>
    <row r="711" spans="1:5" x14ac:dyDescent="0.25">
      <c r="A711" t="s">
        <v>2993</v>
      </c>
      <c r="B711" t="s">
        <v>2316</v>
      </c>
    </row>
    <row r="712" spans="1:5" x14ac:dyDescent="0.25">
      <c r="A712" t="s">
        <v>2993</v>
      </c>
      <c r="B712" t="s">
        <v>2419</v>
      </c>
      <c r="C712">
        <v>8.2391964715507377E-6</v>
      </c>
    </row>
    <row r="713" spans="1:5" x14ac:dyDescent="0.25">
      <c r="A713" t="s">
        <v>2993</v>
      </c>
      <c r="B713" t="s">
        <v>2423</v>
      </c>
      <c r="C713">
        <v>2.9886413574889627E-3</v>
      </c>
    </row>
    <row r="714" spans="1:5" x14ac:dyDescent="0.25">
      <c r="A714" t="s">
        <v>2993</v>
      </c>
      <c r="B714" t="s">
        <v>2649</v>
      </c>
      <c r="C714">
        <v>0.54458467682318423</v>
      </c>
    </row>
    <row r="715" spans="1:5" x14ac:dyDescent="0.25">
      <c r="A715" t="s">
        <v>2993</v>
      </c>
      <c r="B715" t="s">
        <v>2142</v>
      </c>
      <c r="C715">
        <v>25907.385553560005</v>
      </c>
      <c r="D715">
        <v>2219</v>
      </c>
    </row>
    <row r="716" spans="1:5" x14ac:dyDescent="0.25">
      <c r="A716" t="s">
        <v>2993</v>
      </c>
      <c r="B716" t="s">
        <v>2144</v>
      </c>
      <c r="C716">
        <v>38305.97298804031</v>
      </c>
      <c r="D716">
        <v>7643</v>
      </c>
    </row>
    <row r="717" spans="1:5" x14ac:dyDescent="0.25">
      <c r="A717" t="s">
        <v>2993</v>
      </c>
      <c r="B717" t="s">
        <v>2158</v>
      </c>
      <c r="C717">
        <v>63731.491512930173</v>
      </c>
    </row>
    <row r="718" spans="1:5" x14ac:dyDescent="0.25">
      <c r="A718" t="s">
        <v>2993</v>
      </c>
      <c r="B718" t="s">
        <v>2159</v>
      </c>
      <c r="C718">
        <v>481.86702867000002</v>
      </c>
    </row>
    <row r="719" spans="1:5" x14ac:dyDescent="0.25">
      <c r="A719" t="s">
        <v>2993</v>
      </c>
      <c r="B719" t="s">
        <v>2190</v>
      </c>
      <c r="C719">
        <v>9808</v>
      </c>
      <c r="D719">
        <v>54</v>
      </c>
    </row>
    <row r="720" spans="1:5" x14ac:dyDescent="0.25">
      <c r="A720" t="s">
        <v>2993</v>
      </c>
      <c r="B720" t="s">
        <v>2199</v>
      </c>
      <c r="C720">
        <v>4.0633452227688764E-2</v>
      </c>
      <c r="D720">
        <v>0.74531394127808981</v>
      </c>
      <c r="E720">
        <v>4.032853248303974E-2</v>
      </c>
    </row>
    <row r="721" spans="1:5" x14ac:dyDescent="0.25">
      <c r="A721" t="s">
        <v>2993</v>
      </c>
      <c r="B721" t="s">
        <v>2213</v>
      </c>
      <c r="C721">
        <v>1</v>
      </c>
      <c r="D721">
        <v>1</v>
      </c>
      <c r="E721">
        <v>1</v>
      </c>
    </row>
    <row r="722" spans="1:5" x14ac:dyDescent="0.25">
      <c r="A722" t="s">
        <v>2993</v>
      </c>
      <c r="B722" t="s">
        <v>2260</v>
      </c>
      <c r="C722">
        <v>0.31358545720941333</v>
      </c>
      <c r="D722">
        <v>0.12897355679539815</v>
      </c>
      <c r="E722">
        <v>0.31220010079869093</v>
      </c>
    </row>
    <row r="723" spans="1:5" x14ac:dyDescent="0.25">
      <c r="A723" t="s">
        <v>2993</v>
      </c>
      <c r="B723" t="s">
        <v>2261</v>
      </c>
      <c r="C723">
        <v>9.4778201543024229E-2</v>
      </c>
      <c r="D723">
        <v>0.11540011165213387</v>
      </c>
      <c r="E723">
        <v>9.493295156351006E-2</v>
      </c>
    </row>
    <row r="724" spans="1:5" x14ac:dyDescent="0.25">
      <c r="A724" t="s">
        <v>2993</v>
      </c>
      <c r="B724" t="s">
        <v>2262</v>
      </c>
      <c r="C724">
        <v>0.13846588265268617</v>
      </c>
      <c r="D724">
        <v>0.14497120440635189</v>
      </c>
      <c r="E724">
        <v>0.13851469959880419</v>
      </c>
    </row>
    <row r="725" spans="1:5" x14ac:dyDescent="0.25">
      <c r="A725" t="s">
        <v>2993</v>
      </c>
      <c r="B725" t="s">
        <v>2263</v>
      </c>
      <c r="C725">
        <v>0.25465191768275697</v>
      </c>
      <c r="D725">
        <v>0.37757027440156765</v>
      </c>
      <c r="E725">
        <v>0.2555743161472871</v>
      </c>
    </row>
    <row r="726" spans="1:5" x14ac:dyDescent="0.25">
      <c r="A726" t="s">
        <v>2993</v>
      </c>
      <c r="B726" t="s">
        <v>2264</v>
      </c>
      <c r="C726">
        <v>0.19851854091211935</v>
      </c>
      <c r="D726">
        <v>0.23308485274454835</v>
      </c>
      <c r="E726">
        <v>0.19877793189170784</v>
      </c>
    </row>
    <row r="727" spans="1:5" x14ac:dyDescent="0.25">
      <c r="A727" t="s">
        <v>2993</v>
      </c>
      <c r="B727" t="s">
        <v>2310</v>
      </c>
      <c r="C727">
        <v>0.20709875944629694</v>
      </c>
      <c r="D727">
        <v>0.97070361300924823</v>
      </c>
      <c r="E727">
        <v>0.21282896901983908</v>
      </c>
    </row>
    <row r="728" spans="1:5" x14ac:dyDescent="0.25">
      <c r="A728" t="s">
        <v>2993</v>
      </c>
      <c r="B728" t="s">
        <v>2319</v>
      </c>
      <c r="C728">
        <v>6.9919907634609878E-4</v>
      </c>
      <c r="D728">
        <v>6.7653518627284331E-2</v>
      </c>
      <c r="E728">
        <v>1.2016347026921478E-3</v>
      </c>
    </row>
    <row r="729" spans="1:5" x14ac:dyDescent="0.25">
      <c r="A729" t="s">
        <v>2993</v>
      </c>
      <c r="B729" t="s">
        <v>2320</v>
      </c>
      <c r="C729">
        <v>0.99930080092365392</v>
      </c>
      <c r="D729">
        <v>0.93234648137271559</v>
      </c>
      <c r="E729">
        <v>0.99879836529730781</v>
      </c>
    </row>
    <row r="730" spans="1:5" x14ac:dyDescent="0.25">
      <c r="A730" t="s">
        <v>2993</v>
      </c>
      <c r="B730" t="s">
        <v>2328</v>
      </c>
      <c r="C730">
        <v>4.6841823703660329E-2</v>
      </c>
      <c r="E730">
        <v>4.6490315373957501E-2</v>
      </c>
    </row>
    <row r="731" spans="1:5" x14ac:dyDescent="0.25">
      <c r="A731" t="s">
        <v>2993</v>
      </c>
      <c r="B731" t="s">
        <v>2329</v>
      </c>
      <c r="C731">
        <v>5.2755474444495964E-2</v>
      </c>
      <c r="E731">
        <v>5.2359589159969432E-2</v>
      </c>
    </row>
    <row r="732" spans="1:5" x14ac:dyDescent="0.25">
      <c r="A732" t="s">
        <v>2993</v>
      </c>
      <c r="B732" t="s">
        <v>2330</v>
      </c>
      <c r="C732">
        <v>3.1236721170664936E-2</v>
      </c>
      <c r="E732">
        <v>3.1002315957205338E-2</v>
      </c>
    </row>
    <row r="733" spans="1:5" x14ac:dyDescent="0.25">
      <c r="A733" t="s">
        <v>2993</v>
      </c>
      <c r="B733" t="s">
        <v>2331</v>
      </c>
      <c r="C733">
        <v>9.6826462602056185E-2</v>
      </c>
      <c r="E733">
        <v>9.609986176867269E-2</v>
      </c>
    </row>
    <row r="734" spans="1:5" x14ac:dyDescent="0.25">
      <c r="A734" t="s">
        <v>2993</v>
      </c>
      <c r="B734" t="s">
        <v>2332</v>
      </c>
      <c r="C734">
        <v>0.7723395180791226</v>
      </c>
      <c r="D734">
        <v>1</v>
      </c>
      <c r="E734">
        <v>0.77404791774019499</v>
      </c>
    </row>
    <row r="735" spans="1:5" x14ac:dyDescent="0.25">
      <c r="A735" t="s">
        <v>2993</v>
      </c>
      <c r="B735" t="s">
        <v>2337</v>
      </c>
      <c r="C735">
        <v>4.7286221402626069E-4</v>
      </c>
      <c r="D735">
        <v>1.0949539138552157E-2</v>
      </c>
      <c r="E735">
        <v>5.5148082695376081E-4</v>
      </c>
    </row>
    <row r="736" spans="1:5" x14ac:dyDescent="0.25">
      <c r="A736" t="s">
        <v>2993</v>
      </c>
      <c r="B736" t="s">
        <v>2348</v>
      </c>
      <c r="C736">
        <v>2789.9274078799922</v>
      </c>
      <c r="D736">
        <v>5914</v>
      </c>
    </row>
    <row r="737" spans="1:4" x14ac:dyDescent="0.25">
      <c r="A737" t="s">
        <v>2993</v>
      </c>
      <c r="B737" t="s">
        <v>2349</v>
      </c>
      <c r="C737">
        <v>5143.7732752500151</v>
      </c>
      <c r="D737">
        <v>1566</v>
      </c>
    </row>
    <row r="738" spans="1:4" x14ac:dyDescent="0.25">
      <c r="A738" t="s">
        <v>2993</v>
      </c>
      <c r="B738" t="s">
        <v>2350</v>
      </c>
      <c r="C738">
        <v>15470.109624609975</v>
      </c>
      <c r="D738">
        <v>1548</v>
      </c>
    </row>
    <row r="739" spans="1:4" x14ac:dyDescent="0.25">
      <c r="A739" t="s">
        <v>2993</v>
      </c>
      <c r="B739" t="s">
        <v>2351</v>
      </c>
      <c r="C739">
        <v>15769.917801340009</v>
      </c>
      <c r="D739">
        <v>498</v>
      </c>
    </row>
    <row r="740" spans="1:4" x14ac:dyDescent="0.25">
      <c r="A740" t="s">
        <v>2993</v>
      </c>
      <c r="B740" t="s">
        <v>2352</v>
      </c>
      <c r="C740">
        <v>14936.990864939999</v>
      </c>
      <c r="D740">
        <v>218</v>
      </c>
    </row>
    <row r="741" spans="1:4" x14ac:dyDescent="0.25">
      <c r="A741" t="s">
        <v>2993</v>
      </c>
      <c r="B741" t="s">
        <v>2353</v>
      </c>
      <c r="C741">
        <v>9620.7725389099978</v>
      </c>
      <c r="D741">
        <v>64</v>
      </c>
    </row>
    <row r="742" spans="1:4" x14ac:dyDescent="0.25">
      <c r="A742" t="s">
        <v>2993</v>
      </c>
      <c r="B742" t="s">
        <v>2393</v>
      </c>
      <c r="C742">
        <v>0.38878101392983822</v>
      </c>
    </row>
    <row r="743" spans="1:4" x14ac:dyDescent="0.25">
      <c r="A743" t="s">
        <v>2993</v>
      </c>
      <c r="B743" t="s">
        <v>2394</v>
      </c>
      <c r="C743">
        <v>59230.906075501523</v>
      </c>
    </row>
    <row r="744" spans="1:4" x14ac:dyDescent="0.25">
      <c r="A744" t="s">
        <v>2993</v>
      </c>
      <c r="B744" t="s">
        <v>2395</v>
      </c>
      <c r="C744">
        <v>1475.8088304492217</v>
      </c>
    </row>
    <row r="745" spans="1:4" x14ac:dyDescent="0.25">
      <c r="A745" t="s">
        <v>2993</v>
      </c>
      <c r="B745" t="s">
        <v>2396</v>
      </c>
      <c r="C745">
        <v>1695.5524923857868</v>
      </c>
    </row>
    <row r="746" spans="1:4" x14ac:dyDescent="0.25">
      <c r="A746" t="s">
        <v>2993</v>
      </c>
      <c r="B746" t="s">
        <v>2397</v>
      </c>
      <c r="C746">
        <v>456.8196700876199</v>
      </c>
    </row>
    <row r="747" spans="1:4" x14ac:dyDescent="0.25">
      <c r="A747" t="s">
        <v>2993</v>
      </c>
      <c r="B747" t="s">
        <v>2398</v>
      </c>
      <c r="C747">
        <v>433.07271134793052</v>
      </c>
    </row>
    <row r="748" spans="1:4" x14ac:dyDescent="0.25">
      <c r="A748" t="s">
        <v>2993</v>
      </c>
      <c r="B748" t="s">
        <v>2399</v>
      </c>
      <c r="C748">
        <v>157.99751545301712</v>
      </c>
    </row>
    <row r="749" spans="1:4" x14ac:dyDescent="0.25">
      <c r="A749" t="s">
        <v>2993</v>
      </c>
      <c r="B749" t="s">
        <v>2400</v>
      </c>
      <c r="C749">
        <v>189.44880487340771</v>
      </c>
    </row>
    <row r="750" spans="1:4" x14ac:dyDescent="0.25">
      <c r="A750" t="s">
        <v>2993</v>
      </c>
      <c r="B750" t="s">
        <v>2401</v>
      </c>
      <c r="C750">
        <v>88.472517691580549</v>
      </c>
    </row>
    <row r="751" spans="1:4" x14ac:dyDescent="0.25">
      <c r="A751" t="s">
        <v>2993</v>
      </c>
      <c r="B751" t="s">
        <v>2412</v>
      </c>
      <c r="C751">
        <v>5.5559205832827769E-4</v>
      </c>
    </row>
    <row r="752" spans="1:4" x14ac:dyDescent="0.25">
      <c r="A752" t="s">
        <v>2993</v>
      </c>
      <c r="B752" t="s">
        <v>2413</v>
      </c>
      <c r="C752">
        <v>3.6560117215007776E-6</v>
      </c>
    </row>
    <row r="753" spans="1:4" x14ac:dyDescent="0.25">
      <c r="A753" t="s">
        <v>2993</v>
      </c>
      <c r="B753" t="s">
        <v>2415</v>
      </c>
      <c r="C753">
        <v>0.99644387137598966</v>
      </c>
    </row>
    <row r="754" spans="1:4" x14ac:dyDescent="0.25">
      <c r="A754" t="s">
        <v>2993</v>
      </c>
      <c r="B754" t="s">
        <v>2436</v>
      </c>
      <c r="C754">
        <v>14337.337668140008</v>
      </c>
      <c r="D754">
        <v>417</v>
      </c>
    </row>
    <row r="755" spans="1:4" x14ac:dyDescent="0.25">
      <c r="A755" t="s">
        <v>2993</v>
      </c>
      <c r="B755" t="s">
        <v>2445</v>
      </c>
      <c r="C755">
        <v>8829.1482827200034</v>
      </c>
      <c r="D755">
        <v>666</v>
      </c>
    </row>
    <row r="756" spans="1:4" x14ac:dyDescent="0.25">
      <c r="A756" t="s">
        <v>2993</v>
      </c>
      <c r="B756" t="s">
        <v>2446</v>
      </c>
      <c r="C756">
        <v>4819.732474030001</v>
      </c>
      <c r="D756">
        <v>440</v>
      </c>
    </row>
    <row r="757" spans="1:4" x14ac:dyDescent="0.25">
      <c r="A757" t="s">
        <v>2993</v>
      </c>
      <c r="B757" t="s">
        <v>2447</v>
      </c>
      <c r="C757">
        <v>1218.9747710500005</v>
      </c>
      <c r="D757">
        <v>97</v>
      </c>
    </row>
    <row r="758" spans="1:4" x14ac:dyDescent="0.25">
      <c r="A758" t="s">
        <v>2993</v>
      </c>
      <c r="B758" t="s">
        <v>2448</v>
      </c>
      <c r="C758">
        <v>1376.8242535500001</v>
      </c>
      <c r="D758">
        <v>40</v>
      </c>
    </row>
    <row r="759" spans="1:4" x14ac:dyDescent="0.25">
      <c r="A759" t="s">
        <v>2993</v>
      </c>
      <c r="B759" t="s">
        <v>2449</v>
      </c>
      <c r="C759">
        <v>92.661512689999995</v>
      </c>
      <c r="D759">
        <v>10</v>
      </c>
    </row>
    <row r="760" spans="1:4" x14ac:dyDescent="0.25">
      <c r="A760" t="s">
        <v>2993</v>
      </c>
      <c r="B760" t="s">
        <v>2453</v>
      </c>
      <c r="C760">
        <v>10476.743476280002</v>
      </c>
      <c r="D760">
        <v>262</v>
      </c>
    </row>
    <row r="761" spans="1:4" x14ac:dyDescent="0.25">
      <c r="A761" t="s">
        <v>2993</v>
      </c>
      <c r="B761" t="s">
        <v>2437</v>
      </c>
      <c r="C761">
        <v>4998.6520657300007</v>
      </c>
      <c r="D761">
        <v>537</v>
      </c>
    </row>
    <row r="762" spans="1:4" x14ac:dyDescent="0.25">
      <c r="A762" t="s">
        <v>2993</v>
      </c>
      <c r="B762" t="s">
        <v>2438</v>
      </c>
      <c r="C762">
        <v>8908.6399418500023</v>
      </c>
      <c r="D762">
        <v>1145</v>
      </c>
    </row>
    <row r="763" spans="1:4" x14ac:dyDescent="0.25">
      <c r="A763" t="s">
        <v>2993</v>
      </c>
      <c r="B763" t="s">
        <v>2439</v>
      </c>
      <c r="C763">
        <v>2188.3859771000002</v>
      </c>
      <c r="D763">
        <v>417</v>
      </c>
    </row>
    <row r="764" spans="1:4" x14ac:dyDescent="0.25">
      <c r="A764" t="s">
        <v>2993</v>
      </c>
      <c r="B764" t="s">
        <v>2440</v>
      </c>
      <c r="C764">
        <v>236.51740667000001</v>
      </c>
      <c r="D764">
        <v>92</v>
      </c>
    </row>
    <row r="765" spans="1:4" x14ac:dyDescent="0.25">
      <c r="A765" t="s">
        <v>2993</v>
      </c>
      <c r="B765" t="s">
        <v>2441</v>
      </c>
      <c r="C765">
        <v>158.01521076</v>
      </c>
      <c r="D765">
        <v>30</v>
      </c>
    </row>
    <row r="766" spans="1:4" x14ac:dyDescent="0.25">
      <c r="A766" t="s">
        <v>2993</v>
      </c>
      <c r="B766" t="s">
        <v>2442</v>
      </c>
      <c r="C766">
        <v>0.32968133999999999</v>
      </c>
      <c r="D766">
        <v>3</v>
      </c>
    </row>
    <row r="767" spans="1:4" x14ac:dyDescent="0.25">
      <c r="A767" t="s">
        <v>2993</v>
      </c>
      <c r="B767" t="s">
        <v>2443</v>
      </c>
      <c r="C767">
        <v>3438.8914841300007</v>
      </c>
      <c r="D767">
        <v>80</v>
      </c>
    </row>
    <row r="768" spans="1:4" x14ac:dyDescent="0.25">
      <c r="A768" t="s">
        <v>2993</v>
      </c>
      <c r="B768" t="s">
        <v>2444</v>
      </c>
      <c r="C768">
        <v>2650.6373068900007</v>
      </c>
      <c r="D768">
        <v>185</v>
      </c>
    </row>
    <row r="769" spans="1:4" x14ac:dyDescent="0.25">
      <c r="A769" t="s">
        <v>2993</v>
      </c>
      <c r="B769" t="s">
        <v>2459</v>
      </c>
      <c r="C769">
        <v>14337.337668140008</v>
      </c>
      <c r="D769">
        <v>417</v>
      </c>
    </row>
    <row r="770" spans="1:4" x14ac:dyDescent="0.25">
      <c r="A770" t="s">
        <v>2993</v>
      </c>
      <c r="B770" t="s">
        <v>2468</v>
      </c>
      <c r="C770">
        <v>8829.1482827200034</v>
      </c>
      <c r="D770">
        <v>666</v>
      </c>
    </row>
    <row r="771" spans="1:4" x14ac:dyDescent="0.25">
      <c r="A771" t="s">
        <v>2993</v>
      </c>
      <c r="B771" t="s">
        <v>2469</v>
      </c>
      <c r="C771">
        <v>4819.732474030001</v>
      </c>
      <c r="D771">
        <v>440</v>
      </c>
    </row>
    <row r="772" spans="1:4" x14ac:dyDescent="0.25">
      <c r="A772" t="s">
        <v>2993</v>
      </c>
      <c r="B772" t="s">
        <v>2470</v>
      </c>
      <c r="C772">
        <v>1218.9747710500005</v>
      </c>
      <c r="D772">
        <v>97</v>
      </c>
    </row>
    <row r="773" spans="1:4" x14ac:dyDescent="0.25">
      <c r="A773" t="s">
        <v>2993</v>
      </c>
      <c r="B773" t="s">
        <v>2471</v>
      </c>
      <c r="C773">
        <v>1376.8242535500001</v>
      </c>
      <c r="D773">
        <v>40</v>
      </c>
    </row>
    <row r="774" spans="1:4" x14ac:dyDescent="0.25">
      <c r="A774" t="s">
        <v>2993</v>
      </c>
      <c r="B774" t="s">
        <v>2472</v>
      </c>
      <c r="C774">
        <v>92.661512689999995</v>
      </c>
      <c r="D774">
        <v>10</v>
      </c>
    </row>
    <row r="775" spans="1:4" x14ac:dyDescent="0.25">
      <c r="A775" t="s">
        <v>2993</v>
      </c>
      <c r="B775" t="s">
        <v>2476</v>
      </c>
      <c r="C775">
        <v>10476.743476280002</v>
      </c>
      <c r="D775">
        <v>262</v>
      </c>
    </row>
    <row r="776" spans="1:4" x14ac:dyDescent="0.25">
      <c r="A776" t="s">
        <v>2993</v>
      </c>
      <c r="B776" t="s">
        <v>2460</v>
      </c>
      <c r="C776">
        <v>4998.6520657300007</v>
      </c>
      <c r="D776">
        <v>537</v>
      </c>
    </row>
    <row r="777" spans="1:4" x14ac:dyDescent="0.25">
      <c r="A777" t="s">
        <v>2993</v>
      </c>
      <c r="B777" t="s">
        <v>2461</v>
      </c>
      <c r="C777">
        <v>8908.6399418500023</v>
      </c>
      <c r="D777">
        <v>1145</v>
      </c>
    </row>
    <row r="778" spans="1:4" x14ac:dyDescent="0.25">
      <c r="A778" t="s">
        <v>2993</v>
      </c>
      <c r="B778" t="s">
        <v>2462</v>
      </c>
      <c r="C778">
        <v>2188.3859771000002</v>
      </c>
      <c r="D778">
        <v>417</v>
      </c>
    </row>
    <row r="779" spans="1:4" x14ac:dyDescent="0.25">
      <c r="A779" t="s">
        <v>2993</v>
      </c>
      <c r="B779" t="s">
        <v>2463</v>
      </c>
      <c r="C779">
        <v>236.51740667000001</v>
      </c>
      <c r="D779">
        <v>92</v>
      </c>
    </row>
    <row r="780" spans="1:4" x14ac:dyDescent="0.25">
      <c r="A780" t="s">
        <v>2993</v>
      </c>
      <c r="B780" t="s">
        <v>2464</v>
      </c>
      <c r="C780">
        <v>158.01521076</v>
      </c>
      <c r="D780">
        <v>30</v>
      </c>
    </row>
    <row r="781" spans="1:4" x14ac:dyDescent="0.25">
      <c r="A781" t="s">
        <v>2993</v>
      </c>
      <c r="B781" t="s">
        <v>2465</v>
      </c>
      <c r="C781">
        <v>0.32968133999999999</v>
      </c>
      <c r="D781">
        <v>3</v>
      </c>
    </row>
    <row r="782" spans="1:4" x14ac:dyDescent="0.25">
      <c r="A782" t="s">
        <v>2993</v>
      </c>
      <c r="B782" t="s">
        <v>2466</v>
      </c>
      <c r="C782">
        <v>3438.8914841300007</v>
      </c>
      <c r="D782">
        <v>80</v>
      </c>
    </row>
    <row r="783" spans="1:4" x14ac:dyDescent="0.25">
      <c r="A783" t="s">
        <v>2993</v>
      </c>
      <c r="B783" t="s">
        <v>2467</v>
      </c>
      <c r="C783">
        <v>2650.6373068900007</v>
      </c>
      <c r="D783">
        <v>185</v>
      </c>
    </row>
    <row r="784" spans="1:4" x14ac:dyDescent="0.25">
      <c r="A784" t="s">
        <v>2993</v>
      </c>
      <c r="B784" t="s">
        <v>2482</v>
      </c>
      <c r="C784">
        <v>3125.835301369998</v>
      </c>
      <c r="D784">
        <v>1014</v>
      </c>
    </row>
    <row r="785" spans="1:4" x14ac:dyDescent="0.25">
      <c r="A785" t="s">
        <v>2993</v>
      </c>
      <c r="B785" t="s">
        <v>2491</v>
      </c>
      <c r="C785">
        <v>4081.794776350001</v>
      </c>
      <c r="D785">
        <v>154</v>
      </c>
    </row>
    <row r="786" spans="1:4" x14ac:dyDescent="0.25">
      <c r="A786" t="s">
        <v>2993</v>
      </c>
      <c r="B786" t="s">
        <v>2492</v>
      </c>
      <c r="C786">
        <v>7119.1262746199982</v>
      </c>
      <c r="D786">
        <v>152</v>
      </c>
    </row>
    <row r="787" spans="1:4" x14ac:dyDescent="0.25">
      <c r="A787" t="s">
        <v>2993</v>
      </c>
      <c r="B787" t="s">
        <v>2493</v>
      </c>
      <c r="C787">
        <v>5322.2297791799983</v>
      </c>
      <c r="D787">
        <v>108</v>
      </c>
    </row>
    <row r="788" spans="1:4" x14ac:dyDescent="0.25">
      <c r="A788" t="s">
        <v>2993</v>
      </c>
      <c r="B788" t="s">
        <v>2494</v>
      </c>
      <c r="C788">
        <v>7014.9499861800032</v>
      </c>
      <c r="D788">
        <v>183</v>
      </c>
    </row>
    <row r="789" spans="1:4" x14ac:dyDescent="0.25">
      <c r="A789" t="s">
        <v>2993</v>
      </c>
      <c r="B789" t="s">
        <v>2483</v>
      </c>
      <c r="C789">
        <v>2388.2327633699997</v>
      </c>
      <c r="D789">
        <v>286</v>
      </c>
    </row>
    <row r="790" spans="1:4" x14ac:dyDescent="0.25">
      <c r="A790" t="s">
        <v>2993</v>
      </c>
      <c r="B790" t="s">
        <v>2484</v>
      </c>
      <c r="C790">
        <v>5540.0038554099992</v>
      </c>
      <c r="D790">
        <v>297</v>
      </c>
    </row>
    <row r="791" spans="1:4" x14ac:dyDescent="0.25">
      <c r="A791" t="s">
        <v>2993</v>
      </c>
      <c r="B791" t="s">
        <v>2485</v>
      </c>
      <c r="C791">
        <v>7520.8375475200028</v>
      </c>
      <c r="D791">
        <v>279</v>
      </c>
    </row>
    <row r="792" spans="1:4" x14ac:dyDescent="0.25">
      <c r="A792" t="s">
        <v>2993</v>
      </c>
      <c r="B792" t="s">
        <v>2486</v>
      </c>
      <c r="C792">
        <v>9504.0863836100052</v>
      </c>
      <c r="D792">
        <v>319</v>
      </c>
    </row>
    <row r="793" spans="1:4" x14ac:dyDescent="0.25">
      <c r="A793" t="s">
        <v>2993</v>
      </c>
      <c r="B793" t="s">
        <v>2487</v>
      </c>
      <c r="C793">
        <v>1916.3986757299995</v>
      </c>
      <c r="D793">
        <v>229</v>
      </c>
    </row>
    <row r="794" spans="1:4" x14ac:dyDescent="0.25">
      <c r="A794" t="s">
        <v>2993</v>
      </c>
      <c r="B794" t="s">
        <v>2488</v>
      </c>
      <c r="C794">
        <v>6038.62962625</v>
      </c>
      <c r="D794">
        <v>613</v>
      </c>
    </row>
    <row r="795" spans="1:4" x14ac:dyDescent="0.25">
      <c r="A795" t="s">
        <v>2993</v>
      </c>
      <c r="B795" t="s">
        <v>2489</v>
      </c>
      <c r="C795">
        <v>2389.1391828500009</v>
      </c>
      <c r="D795">
        <v>374</v>
      </c>
    </row>
    <row r="796" spans="1:4" x14ac:dyDescent="0.25">
      <c r="A796" t="s">
        <v>2993</v>
      </c>
      <c r="B796" t="s">
        <v>2490</v>
      </c>
      <c r="C796">
        <v>1770.227360489999</v>
      </c>
      <c r="D796">
        <v>140</v>
      </c>
    </row>
    <row r="797" spans="1:4" x14ac:dyDescent="0.25">
      <c r="A797" t="s">
        <v>2993</v>
      </c>
      <c r="B797" t="s">
        <v>2507</v>
      </c>
      <c r="C797">
        <v>30.745011250000005</v>
      </c>
      <c r="D797">
        <v>79</v>
      </c>
    </row>
    <row r="798" spans="1:4" x14ac:dyDescent="0.25">
      <c r="A798" t="s">
        <v>2993</v>
      </c>
      <c r="B798" t="s">
        <v>2508</v>
      </c>
      <c r="C798">
        <v>4.8068574799999997</v>
      </c>
      <c r="D798">
        <v>20</v>
      </c>
    </row>
    <row r="799" spans="1:4" x14ac:dyDescent="0.25">
      <c r="A799" t="s">
        <v>2993</v>
      </c>
      <c r="B799" t="s">
        <v>2510</v>
      </c>
      <c r="C799">
        <v>8.9844900000000005E-2</v>
      </c>
      <c r="D799">
        <v>2</v>
      </c>
    </row>
    <row r="800" spans="1:4" x14ac:dyDescent="0.25">
      <c r="A800" t="s">
        <v>2993</v>
      </c>
      <c r="B800" t="s">
        <v>2511</v>
      </c>
      <c r="C800">
        <v>63695.849799299853</v>
      </c>
      <c r="D800">
        <v>4047</v>
      </c>
    </row>
    <row r="801" spans="1:4" x14ac:dyDescent="0.25">
      <c r="A801" t="s">
        <v>2993</v>
      </c>
      <c r="B801" t="s">
        <v>2517</v>
      </c>
      <c r="C801">
        <v>5322.2297791799983</v>
      </c>
      <c r="D801">
        <v>108</v>
      </c>
    </row>
    <row r="802" spans="1:4" x14ac:dyDescent="0.25">
      <c r="A802" t="s">
        <v>2993</v>
      </c>
      <c r="B802" t="s">
        <v>2518</v>
      </c>
      <c r="C802">
        <v>58409.26173374983</v>
      </c>
      <c r="D802">
        <v>4040</v>
      </c>
    </row>
    <row r="803" spans="1:4" x14ac:dyDescent="0.25">
      <c r="A803" t="s">
        <v>2993</v>
      </c>
      <c r="B803" t="s">
        <v>2523</v>
      </c>
      <c r="D803">
        <v>13.6339772853</v>
      </c>
    </row>
    <row r="804" spans="1:4" x14ac:dyDescent="0.25">
      <c r="A804" t="s">
        <v>2993</v>
      </c>
      <c r="B804" t="s">
        <v>2524</v>
      </c>
      <c r="D804">
        <v>1.3131810907000001</v>
      </c>
    </row>
    <row r="805" spans="1:4" x14ac:dyDescent="0.25">
      <c r="A805" t="s">
        <v>2993</v>
      </c>
      <c r="B805" t="s">
        <v>2526</v>
      </c>
      <c r="D805">
        <v>4.2488881500000006E-2</v>
      </c>
    </row>
    <row r="806" spans="1:4" x14ac:dyDescent="0.25">
      <c r="A806" t="s">
        <v>2993</v>
      </c>
      <c r="B806" t="s">
        <v>2527</v>
      </c>
      <c r="D806">
        <v>6179.1889188286041</v>
      </c>
    </row>
    <row r="807" spans="1:4" x14ac:dyDescent="0.25">
      <c r="A807" t="s">
        <v>2993</v>
      </c>
      <c r="B807" t="s">
        <v>2573</v>
      </c>
      <c r="C807">
        <v>13.87100133</v>
      </c>
      <c r="D807">
        <v>25</v>
      </c>
    </row>
    <row r="808" spans="1:4" x14ac:dyDescent="0.25">
      <c r="A808" t="s">
        <v>2993</v>
      </c>
      <c r="B808" t="s">
        <v>2574</v>
      </c>
      <c r="C808">
        <v>34.334267509999997</v>
      </c>
      <c r="D808">
        <v>10</v>
      </c>
    </row>
    <row r="809" spans="1:4" x14ac:dyDescent="0.25">
      <c r="A809" t="s">
        <v>2993</v>
      </c>
      <c r="B809" t="s">
        <v>2575</v>
      </c>
      <c r="C809">
        <v>132.19757050000001</v>
      </c>
      <c r="D809">
        <v>13</v>
      </c>
    </row>
    <row r="810" spans="1:4" x14ac:dyDescent="0.25">
      <c r="A810" t="s">
        <v>2993</v>
      </c>
      <c r="B810" t="s">
        <v>2576</v>
      </c>
      <c r="C810">
        <v>138.91849255</v>
      </c>
      <c r="D810">
        <v>4</v>
      </c>
    </row>
    <row r="811" spans="1:4" x14ac:dyDescent="0.25">
      <c r="A811" t="s">
        <v>2993</v>
      </c>
      <c r="B811" t="s">
        <v>2577</v>
      </c>
      <c r="C811">
        <v>162.54569677999999</v>
      </c>
      <c r="D811">
        <v>2</v>
      </c>
    </row>
    <row r="812" spans="1:4" x14ac:dyDescent="0.25">
      <c r="A812" t="s">
        <v>2993</v>
      </c>
      <c r="B812" t="s">
        <v>2578</v>
      </c>
      <c r="D812">
        <v>0</v>
      </c>
    </row>
    <row r="813" spans="1:4" x14ac:dyDescent="0.25">
      <c r="A813" t="s">
        <v>2993</v>
      </c>
      <c r="B813" t="s">
        <v>2617</v>
      </c>
      <c r="C813">
        <v>0.69108173426148578</v>
      </c>
    </row>
    <row r="814" spans="1:4" x14ac:dyDescent="0.25">
      <c r="A814" t="s">
        <v>2993</v>
      </c>
      <c r="B814" t="s">
        <v>2618</v>
      </c>
      <c r="C814">
        <v>318.52018176433512</v>
      </c>
    </row>
    <row r="815" spans="1:4" x14ac:dyDescent="0.25">
      <c r="A815" t="s">
        <v>2993</v>
      </c>
      <c r="B815" t="s">
        <v>2619</v>
      </c>
      <c r="C815">
        <v>55.74463189400506</v>
      </c>
    </row>
    <row r="816" spans="1:4" x14ac:dyDescent="0.25">
      <c r="A816" t="s">
        <v>2993</v>
      </c>
      <c r="B816" t="s">
        <v>2620</v>
      </c>
      <c r="C816">
        <v>41.299969204882061</v>
      </c>
    </row>
    <row r="817" spans="1:4" x14ac:dyDescent="0.25">
      <c r="A817" t="s">
        <v>2993</v>
      </c>
      <c r="B817" t="s">
        <v>2621</v>
      </c>
      <c r="C817">
        <v>28.263936795262964</v>
      </c>
    </row>
    <row r="818" spans="1:4" x14ac:dyDescent="0.25">
      <c r="A818" t="s">
        <v>2993</v>
      </c>
      <c r="B818" t="s">
        <v>2622</v>
      </c>
      <c r="C818">
        <v>18.048940285096069</v>
      </c>
    </row>
    <row r="819" spans="1:4" x14ac:dyDescent="0.25">
      <c r="A819" t="s">
        <v>2993</v>
      </c>
      <c r="B819" t="s">
        <v>2623</v>
      </c>
      <c r="C819">
        <v>5.4220821166657602</v>
      </c>
    </row>
    <row r="820" spans="1:4" x14ac:dyDescent="0.25">
      <c r="A820" t="s">
        <v>2993</v>
      </c>
      <c r="B820" t="s">
        <v>2624</v>
      </c>
      <c r="C820">
        <v>5.0916117720950798</v>
      </c>
    </row>
    <row r="821" spans="1:4" x14ac:dyDescent="0.25">
      <c r="A821" t="s">
        <v>2993</v>
      </c>
      <c r="B821" t="s">
        <v>2625</v>
      </c>
      <c r="C821">
        <v>9.4756748376576585</v>
      </c>
    </row>
    <row r="822" spans="1:4" x14ac:dyDescent="0.25">
      <c r="A822" t="s">
        <v>2993</v>
      </c>
      <c r="B822" t="s">
        <v>2637</v>
      </c>
      <c r="C822">
        <v>3.1347882696379295E-2</v>
      </c>
    </row>
    <row r="823" spans="1:4" x14ac:dyDescent="0.25">
      <c r="A823" t="s">
        <v>2993</v>
      </c>
      <c r="B823" t="s">
        <v>2640</v>
      </c>
      <c r="C823">
        <v>2.8349319412254857E-2</v>
      </c>
    </row>
    <row r="824" spans="1:4" x14ac:dyDescent="0.25">
      <c r="A824" t="s">
        <v>2993</v>
      </c>
      <c r="B824" t="s">
        <v>2644</v>
      </c>
      <c r="C824">
        <v>0.39571812106818166</v>
      </c>
    </row>
    <row r="825" spans="1:4" x14ac:dyDescent="0.25">
      <c r="A825" t="s">
        <v>2993</v>
      </c>
      <c r="B825" t="s">
        <v>2664</v>
      </c>
      <c r="C825">
        <v>222.80764489999999</v>
      </c>
      <c r="D825">
        <v>9</v>
      </c>
    </row>
    <row r="826" spans="1:4" x14ac:dyDescent="0.25">
      <c r="A826" t="s">
        <v>2993</v>
      </c>
      <c r="B826" t="s">
        <v>2665</v>
      </c>
      <c r="C826">
        <v>43.585870679999999</v>
      </c>
      <c r="D826">
        <v>10</v>
      </c>
    </row>
    <row r="827" spans="1:4" x14ac:dyDescent="0.25">
      <c r="A827" t="s">
        <v>2993</v>
      </c>
      <c r="B827" t="s">
        <v>2671</v>
      </c>
      <c r="C827">
        <v>110.46596413</v>
      </c>
      <c r="D827">
        <v>8</v>
      </c>
    </row>
    <row r="828" spans="1:4" x14ac:dyDescent="0.25">
      <c r="A828" t="s">
        <v>2993</v>
      </c>
      <c r="B828" t="s">
        <v>2672</v>
      </c>
      <c r="C828">
        <v>105.00754895999999</v>
      </c>
      <c r="D828">
        <v>16</v>
      </c>
    </row>
    <row r="829" spans="1:4" x14ac:dyDescent="0.25">
      <c r="A829" t="s">
        <v>2993</v>
      </c>
      <c r="B829" t="s">
        <v>2688</v>
      </c>
      <c r="C829">
        <v>222.80764489999999</v>
      </c>
      <c r="D829">
        <v>9</v>
      </c>
    </row>
    <row r="830" spans="1:4" x14ac:dyDescent="0.25">
      <c r="A830" t="s">
        <v>2993</v>
      </c>
      <c r="B830" t="s">
        <v>2689</v>
      </c>
      <c r="C830">
        <v>43.585870679999999</v>
      </c>
      <c r="D830">
        <v>10</v>
      </c>
    </row>
    <row r="831" spans="1:4" x14ac:dyDescent="0.25">
      <c r="A831" t="s">
        <v>2993</v>
      </c>
      <c r="B831" t="s">
        <v>2695</v>
      </c>
      <c r="C831">
        <v>110.46596413</v>
      </c>
      <c r="D831">
        <v>8</v>
      </c>
    </row>
    <row r="832" spans="1:4" x14ac:dyDescent="0.25">
      <c r="A832" t="s">
        <v>2993</v>
      </c>
      <c r="B832" t="s">
        <v>2696</v>
      </c>
      <c r="C832">
        <v>105.00754895999999</v>
      </c>
      <c r="D832">
        <v>16</v>
      </c>
    </row>
    <row r="833" spans="1:4" x14ac:dyDescent="0.25">
      <c r="A833" t="s">
        <v>2993</v>
      </c>
      <c r="B833" t="s">
        <v>2717</v>
      </c>
      <c r="C833">
        <v>276.52944532999993</v>
      </c>
      <c r="D833">
        <v>10</v>
      </c>
    </row>
    <row r="834" spans="1:4" x14ac:dyDescent="0.25">
      <c r="A834" t="s">
        <v>2993</v>
      </c>
      <c r="B834" t="s">
        <v>2718</v>
      </c>
      <c r="C834">
        <v>25.3612669</v>
      </c>
      <c r="D834">
        <v>4</v>
      </c>
    </row>
    <row r="835" spans="1:4" x14ac:dyDescent="0.25">
      <c r="A835" t="s">
        <v>2993</v>
      </c>
      <c r="B835" t="s">
        <v>2719</v>
      </c>
      <c r="C835">
        <v>4.6048817499999997</v>
      </c>
      <c r="D835">
        <v>1</v>
      </c>
    </row>
    <row r="836" spans="1:4" x14ac:dyDescent="0.25">
      <c r="A836" t="s">
        <v>2993</v>
      </c>
      <c r="B836" t="s">
        <v>2709</v>
      </c>
      <c r="C836">
        <v>47.174783140000002</v>
      </c>
      <c r="D836">
        <v>2</v>
      </c>
    </row>
    <row r="837" spans="1:4" x14ac:dyDescent="0.25">
      <c r="A837" t="s">
        <v>2993</v>
      </c>
      <c r="B837" t="s">
        <v>2713</v>
      </c>
      <c r="C837">
        <v>15.27547551</v>
      </c>
      <c r="D837">
        <v>3</v>
      </c>
    </row>
    <row r="838" spans="1:4" x14ac:dyDescent="0.25">
      <c r="A838" t="s">
        <v>2993</v>
      </c>
      <c r="B838" t="s">
        <v>2714</v>
      </c>
      <c r="C838">
        <v>10.873088409999999</v>
      </c>
      <c r="D838">
        <v>6</v>
      </c>
    </row>
    <row r="839" spans="1:4" x14ac:dyDescent="0.25">
      <c r="A839" t="s">
        <v>2993</v>
      </c>
      <c r="B839" t="s">
        <v>2715</v>
      </c>
      <c r="C839">
        <v>17.551420160000003</v>
      </c>
      <c r="D839">
        <v>8</v>
      </c>
    </row>
    <row r="840" spans="1:4" x14ac:dyDescent="0.25">
      <c r="A840" t="s">
        <v>2993</v>
      </c>
      <c r="B840" t="s">
        <v>2716</v>
      </c>
      <c r="C840">
        <v>84.496667469999991</v>
      </c>
      <c r="D840">
        <v>9</v>
      </c>
    </row>
    <row r="841" spans="1:4" x14ac:dyDescent="0.25">
      <c r="A841" t="s">
        <v>2993</v>
      </c>
      <c r="B841" t="s">
        <v>2733</v>
      </c>
      <c r="C841">
        <v>4.6048817499999997</v>
      </c>
      <c r="D841">
        <v>1</v>
      </c>
    </row>
    <row r="842" spans="1:4" x14ac:dyDescent="0.25">
      <c r="A842" t="s">
        <v>2993</v>
      </c>
      <c r="B842" t="s">
        <v>2734</v>
      </c>
      <c r="C842">
        <v>477.26214691999996</v>
      </c>
      <c r="D842">
        <v>42</v>
      </c>
    </row>
    <row r="843" spans="1:4" x14ac:dyDescent="0.25">
      <c r="A843" t="s">
        <v>2993</v>
      </c>
      <c r="B843" t="s">
        <v>2750</v>
      </c>
      <c r="D843">
        <v>104.61406234729995</v>
      </c>
    </row>
    <row r="844" spans="1:4" x14ac:dyDescent="0.25">
      <c r="A844" t="s">
        <v>2993</v>
      </c>
      <c r="B844" t="s">
        <v>2739</v>
      </c>
      <c r="D844">
        <v>7.8469496481000007</v>
      </c>
    </row>
    <row r="845" spans="1:4" x14ac:dyDescent="0.25">
      <c r="A845" t="s">
        <v>2993</v>
      </c>
      <c r="B845" t="s">
        <v>2742</v>
      </c>
      <c r="D845">
        <v>0</v>
      </c>
    </row>
    <row r="846" spans="1:4" x14ac:dyDescent="0.25">
      <c r="A846" t="s">
        <v>2993</v>
      </c>
      <c r="B846" t="s">
        <v>2746</v>
      </c>
      <c r="D846">
        <v>45.959856331399997</v>
      </c>
    </row>
  </sheetData>
  <autoFilter ref="A1:E827" xr:uid="{4E16342C-3089-4A67-87B2-065407E84D09}"/>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Ark13">
    <tabColor theme="3" tint="9.9978637043366805E-2"/>
  </sheetPr>
  <dimension ref="A1:N220"/>
  <sheetViews>
    <sheetView zoomScale="75" zoomScaleNormal="75" workbookViewId="0">
      <selection activeCell="D81" sqref="D81"/>
    </sheetView>
  </sheetViews>
  <sheetFormatPr defaultColWidth="8.85546875" defaultRowHeight="15" outlineLevelRow="1" x14ac:dyDescent="0.25"/>
  <cols>
    <col min="1" max="1" width="12" style="57" customWidth="1"/>
    <col min="2" max="2" width="60.7109375" style="57" customWidth="1"/>
    <col min="3" max="4" width="40.7109375" style="57" customWidth="1"/>
    <col min="5" max="5" width="7.28515625" style="57" customWidth="1"/>
    <col min="6" max="6" width="42.85546875" style="57" customWidth="1"/>
    <col min="7" max="7" width="40.7109375" style="54" customWidth="1"/>
    <col min="8" max="8" width="7.28515625" style="57" customWidth="1"/>
    <col min="9" max="9" width="71.85546875"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4" ht="31.5" x14ac:dyDescent="0.25">
      <c r="A1" s="1" t="s">
        <v>2758</v>
      </c>
      <c r="B1" s="1"/>
      <c r="C1" s="54"/>
      <c r="D1" s="54"/>
      <c r="E1" s="54"/>
      <c r="F1" s="22" t="s">
        <v>225</v>
      </c>
      <c r="H1" s="54"/>
      <c r="I1" s="1"/>
      <c r="J1" s="54"/>
      <c r="K1" s="54"/>
      <c r="L1" s="54"/>
      <c r="M1" s="54"/>
    </row>
    <row r="2" spans="1:14" ht="15.75" thickBot="1" x14ac:dyDescent="0.3">
      <c r="A2" s="54"/>
      <c r="B2" s="54"/>
      <c r="C2" s="54"/>
      <c r="D2" s="54"/>
      <c r="E2" s="54"/>
      <c r="F2" s="54"/>
      <c r="H2" s="2"/>
      <c r="L2" s="54"/>
      <c r="M2" s="54"/>
    </row>
    <row r="3" spans="1:14" ht="19.5" thickBot="1" x14ac:dyDescent="0.3">
      <c r="A3" s="58"/>
      <c r="B3" s="59" t="s">
        <v>226</v>
      </c>
      <c r="C3" s="129" t="s">
        <v>227</v>
      </c>
      <c r="D3" s="58"/>
      <c r="E3" s="58"/>
      <c r="F3" s="58"/>
      <c r="G3" s="58"/>
      <c r="H3" s="2"/>
      <c r="L3" s="54"/>
      <c r="M3" s="54"/>
    </row>
    <row r="4" spans="1:14" ht="15.75" thickBot="1" x14ac:dyDescent="0.3">
      <c r="H4" s="2"/>
      <c r="L4" s="54"/>
      <c r="M4" s="54"/>
    </row>
    <row r="5" spans="1:14" ht="18.75" x14ac:dyDescent="0.25">
      <c r="B5" s="209" t="s">
        <v>2759</v>
      </c>
      <c r="C5" s="60"/>
      <c r="E5" s="62"/>
      <c r="F5" s="62"/>
      <c r="H5" s="2"/>
      <c r="L5" s="54"/>
      <c r="M5" s="54"/>
    </row>
    <row r="6" spans="1:14" ht="18.75" x14ac:dyDescent="0.25">
      <c r="B6" s="210" t="s">
        <v>2760</v>
      </c>
      <c r="C6" s="60"/>
      <c r="E6" s="62"/>
      <c r="F6" s="62"/>
      <c r="H6" s="2"/>
      <c r="L6" s="54"/>
      <c r="M6" s="54"/>
    </row>
    <row r="7" spans="1:14" ht="15.75" thickBot="1" x14ac:dyDescent="0.3">
      <c r="B7" s="211" t="s">
        <v>2761</v>
      </c>
      <c r="H7" s="2"/>
      <c r="L7" s="54"/>
      <c r="M7" s="54"/>
    </row>
    <row r="8" spans="1:14" s="162" customFormat="1" x14ac:dyDescent="0.25">
      <c r="A8" s="57"/>
      <c r="B8" s="161"/>
      <c r="C8" s="57"/>
      <c r="D8" s="57"/>
      <c r="E8" s="57"/>
      <c r="F8" s="57"/>
      <c r="G8" s="54"/>
      <c r="H8" s="2"/>
      <c r="I8" s="57"/>
      <c r="J8" s="57"/>
      <c r="K8" s="57"/>
      <c r="L8" s="54"/>
      <c r="M8" s="54"/>
      <c r="N8" s="54"/>
    </row>
    <row r="9" spans="1:14" s="162" customFormat="1" ht="18.75" customHeight="1" x14ac:dyDescent="0.25">
      <c r="A9" s="67"/>
      <c r="B9" s="512" t="s">
        <v>2762</v>
      </c>
      <c r="C9" s="512"/>
      <c r="D9" s="67"/>
      <c r="E9" s="67"/>
      <c r="F9" s="67"/>
      <c r="G9" s="67"/>
      <c r="H9" s="2"/>
      <c r="I9" s="57"/>
      <c r="J9" s="57"/>
      <c r="K9" s="57"/>
      <c r="L9" s="54"/>
      <c r="M9" s="54"/>
      <c r="N9" s="54"/>
    </row>
    <row r="10" spans="1:14" s="162" customFormat="1" ht="18.75" customHeight="1" x14ac:dyDescent="0.25">
      <c r="A10" s="79"/>
      <c r="B10" s="79" t="s">
        <v>2138</v>
      </c>
      <c r="C10" s="79" t="s">
        <v>275</v>
      </c>
      <c r="D10" s="79" t="s">
        <v>2139</v>
      </c>
      <c r="E10" s="79"/>
      <c r="F10" s="79" t="s">
        <v>2763</v>
      </c>
      <c r="G10" s="79" t="s">
        <v>2764</v>
      </c>
      <c r="H10" s="2"/>
      <c r="I10" s="57"/>
      <c r="J10" s="57"/>
      <c r="K10" s="57"/>
      <c r="L10" s="54"/>
      <c r="M10" s="54"/>
      <c r="N10" s="54"/>
    </row>
    <row r="11" spans="1:14" s="162" customFormat="1" x14ac:dyDescent="0.25">
      <c r="A11" s="70" t="s">
        <v>2765</v>
      </c>
      <c r="B11" s="119" t="s">
        <v>2766</v>
      </c>
      <c r="C11" s="191" t="s">
        <v>239</v>
      </c>
      <c r="D11" s="192" t="s">
        <v>239</v>
      </c>
      <c r="E11" s="2"/>
      <c r="F11" s="92" t="str">
        <f>IF(OR('[2]B2. HTT Public Sector Assets'!$C$37=0,C11="[For completion]"),"",C11/'[2]B2. HTT Public Sector Assets'!$C$37)</f>
        <v/>
      </c>
      <c r="G11" s="92" t="str">
        <f>IF(OR('[2]B2. HTT Public Sector Assets'!$C$10=0,D11="[For completion]"),"",D11/'[2]B2. HTT Public Sector Assets'!$C$10)</f>
        <v/>
      </c>
      <c r="H11" s="2"/>
      <c r="I11" s="57"/>
      <c r="J11" s="57"/>
      <c r="K11" s="57"/>
      <c r="L11" s="54"/>
      <c r="M11" s="54"/>
      <c r="N11" s="54"/>
    </row>
    <row r="12" spans="1:14" s="162" customFormat="1" x14ac:dyDescent="0.25">
      <c r="A12" s="70" t="s">
        <v>2767</v>
      </c>
      <c r="B12" s="136" t="s">
        <v>2768</v>
      </c>
      <c r="C12" s="191" t="s">
        <v>239</v>
      </c>
      <c r="D12" s="192" t="s">
        <v>239</v>
      </c>
      <c r="E12" s="2"/>
      <c r="F12" s="92"/>
      <c r="G12" s="92"/>
      <c r="H12" s="2"/>
      <c r="I12" s="57"/>
      <c r="J12" s="57"/>
      <c r="K12" s="57"/>
      <c r="L12" s="54"/>
      <c r="M12" s="54"/>
      <c r="N12" s="54"/>
    </row>
    <row r="13" spans="1:14" s="162" customFormat="1" x14ac:dyDescent="0.25">
      <c r="A13" s="70" t="s">
        <v>2769</v>
      </c>
      <c r="B13" s="136" t="s">
        <v>2770</v>
      </c>
      <c r="C13" s="191" t="s">
        <v>239</v>
      </c>
      <c r="D13" s="192" t="s">
        <v>239</v>
      </c>
      <c r="E13" s="2"/>
      <c r="F13" s="92"/>
      <c r="G13" s="92"/>
      <c r="H13" s="2"/>
      <c r="I13" s="57"/>
      <c r="J13" s="57"/>
      <c r="K13" s="57"/>
      <c r="L13" s="54"/>
      <c r="M13" s="54"/>
      <c r="N13" s="54"/>
    </row>
    <row r="14" spans="1:14" s="162" customFormat="1" x14ac:dyDescent="0.25">
      <c r="A14" s="70" t="s">
        <v>2771</v>
      </c>
      <c r="B14" s="136" t="s">
        <v>2772</v>
      </c>
      <c r="C14" s="191" t="s">
        <v>239</v>
      </c>
      <c r="D14" s="192" t="s">
        <v>239</v>
      </c>
      <c r="E14" s="2"/>
      <c r="F14" s="92"/>
      <c r="G14" s="92"/>
      <c r="H14" s="2"/>
      <c r="I14" s="57"/>
      <c r="J14" s="57"/>
      <c r="K14" s="57"/>
      <c r="L14" s="54"/>
      <c r="M14" s="54"/>
      <c r="N14" s="54"/>
    </row>
    <row r="15" spans="1:14" s="162" customFormat="1" x14ac:dyDescent="0.25">
      <c r="A15" s="70"/>
      <c r="B15" s="136" t="s">
        <v>2773</v>
      </c>
      <c r="C15" s="191" t="s">
        <v>239</v>
      </c>
      <c r="D15" s="192" t="s">
        <v>239</v>
      </c>
      <c r="E15" s="2"/>
      <c r="F15" s="92"/>
      <c r="G15" s="92"/>
      <c r="H15" s="2"/>
      <c r="I15" s="57"/>
      <c r="J15" s="57"/>
      <c r="K15" s="57"/>
      <c r="L15" s="54"/>
      <c r="M15" s="54"/>
      <c r="N15" s="54"/>
    </row>
    <row r="16" spans="1:14" s="162" customFormat="1" x14ac:dyDescent="0.25">
      <c r="A16" s="70" t="s">
        <v>2774</v>
      </c>
      <c r="B16" s="83" t="s">
        <v>2775</v>
      </c>
      <c r="C16" s="191" t="s">
        <v>239</v>
      </c>
      <c r="D16" s="192" t="s">
        <v>239</v>
      </c>
      <c r="E16" s="2"/>
      <c r="F16" s="92" t="str">
        <f>IF(OR('[2]B2. HTT Public Sector Assets'!$C$37=0,C16="[For completion]"),"",C16/'[2]B2. HTT Public Sector Assets'!$C$37)</f>
        <v/>
      </c>
      <c r="G16" s="92" t="str">
        <f>IF(OR('[2]B2. HTT Public Sector Assets'!$C$10=0,D16="[For completion]"),"",D16/'[2]B2. HTT Public Sector Assets'!$C$10)</f>
        <v/>
      </c>
      <c r="H16" s="2"/>
      <c r="I16" s="57"/>
      <c r="J16" s="57"/>
      <c r="K16" s="57"/>
      <c r="L16" s="54"/>
      <c r="M16" s="54"/>
      <c r="N16" s="54"/>
    </row>
    <row r="17" spans="1:14" s="162" customFormat="1" x14ac:dyDescent="0.25">
      <c r="A17" s="70" t="s">
        <v>2776</v>
      </c>
      <c r="B17" s="136" t="s">
        <v>2768</v>
      </c>
      <c r="C17" s="191" t="s">
        <v>239</v>
      </c>
      <c r="D17" s="192" t="s">
        <v>239</v>
      </c>
      <c r="E17" s="2"/>
      <c r="F17" s="92"/>
      <c r="G17" s="92"/>
      <c r="H17" s="2"/>
      <c r="I17" s="57"/>
      <c r="J17" s="57"/>
      <c r="K17" s="57"/>
      <c r="L17" s="54"/>
      <c r="M17" s="54"/>
      <c r="N17" s="54"/>
    </row>
    <row r="18" spans="1:14" s="162" customFormat="1" x14ac:dyDescent="0.25">
      <c r="A18" s="70" t="s">
        <v>2777</v>
      </c>
      <c r="B18" s="136" t="s">
        <v>2770</v>
      </c>
      <c r="C18" s="191" t="s">
        <v>239</v>
      </c>
      <c r="D18" s="192" t="s">
        <v>239</v>
      </c>
      <c r="E18" s="2"/>
      <c r="F18" s="92"/>
      <c r="G18" s="92"/>
      <c r="H18" s="2"/>
      <c r="I18" s="57"/>
      <c r="J18" s="57"/>
      <c r="K18" s="57"/>
      <c r="L18" s="54"/>
      <c r="M18" s="54"/>
      <c r="N18" s="54"/>
    </row>
    <row r="19" spans="1:14" s="162" customFormat="1" x14ac:dyDescent="0.25">
      <c r="A19" s="70" t="s">
        <v>2778</v>
      </c>
      <c r="B19" s="136" t="s">
        <v>2772</v>
      </c>
      <c r="C19" s="191" t="s">
        <v>239</v>
      </c>
      <c r="D19" s="192" t="s">
        <v>239</v>
      </c>
      <c r="E19" s="2"/>
      <c r="F19" s="92"/>
      <c r="G19" s="92"/>
      <c r="H19" s="2"/>
      <c r="I19" s="57"/>
      <c r="J19" s="57"/>
      <c r="K19" s="57"/>
      <c r="L19" s="54"/>
      <c r="M19" s="54"/>
      <c r="N19" s="54"/>
    </row>
    <row r="20" spans="1:14" s="162" customFormat="1" x14ac:dyDescent="0.25">
      <c r="A20" s="70"/>
      <c r="B20" s="136" t="s">
        <v>2773</v>
      </c>
      <c r="C20" s="191" t="s">
        <v>239</v>
      </c>
      <c r="D20" s="192" t="s">
        <v>239</v>
      </c>
      <c r="E20" s="2"/>
      <c r="F20" s="92"/>
      <c r="G20" s="92"/>
      <c r="H20" s="2"/>
      <c r="I20" s="57"/>
      <c r="J20" s="57"/>
      <c r="K20" s="57"/>
      <c r="L20" s="54"/>
      <c r="M20" s="54"/>
      <c r="N20" s="54"/>
    </row>
    <row r="21" spans="1:14" s="162" customFormat="1" x14ac:dyDescent="0.25">
      <c r="A21" s="70" t="s">
        <v>2779</v>
      </c>
      <c r="B21" s="83" t="s">
        <v>2147</v>
      </c>
      <c r="C21" s="191" t="s">
        <v>239</v>
      </c>
      <c r="D21" s="192" t="s">
        <v>239</v>
      </c>
      <c r="E21" s="2"/>
      <c r="F21" s="92" t="str">
        <f>IF(OR('[2]B2. HTT Public Sector Assets'!$C$37=0,C21="[For completion]"),"",C21/'[2]B2. HTT Public Sector Assets'!$C$37)</f>
        <v/>
      </c>
      <c r="G21" s="92" t="str">
        <f>IF(OR('[2]B2. HTT Public Sector Assets'!$C$10=0,D21="[For completion]"),"",D21/'[2]B2. HTT Public Sector Assets'!$C$10)</f>
        <v/>
      </c>
      <c r="H21" s="2"/>
      <c r="I21" s="57"/>
      <c r="J21" s="57"/>
      <c r="K21" s="57"/>
      <c r="L21" s="54"/>
      <c r="M21" s="54"/>
      <c r="N21" s="54"/>
    </row>
    <row r="22" spans="1:14" s="162" customFormat="1" x14ac:dyDescent="0.25">
      <c r="A22" s="70" t="s">
        <v>2780</v>
      </c>
      <c r="B22" s="83" t="s">
        <v>2781</v>
      </c>
      <c r="C22" s="95">
        <f>SUM(C11,C16,C21)</f>
        <v>0</v>
      </c>
      <c r="D22" s="154">
        <f>SUM(D11,D16,D21)</f>
        <v>0</v>
      </c>
      <c r="E22" s="2"/>
      <c r="F22" s="92">
        <f>SUM(F11:F21)</f>
        <v>0</v>
      </c>
      <c r="G22" s="92">
        <f>SUM(G11:G21)</f>
        <v>0</v>
      </c>
      <c r="H22" s="2"/>
      <c r="I22" s="57"/>
      <c r="J22" s="57"/>
      <c r="K22" s="57"/>
      <c r="L22" s="54"/>
      <c r="M22" s="54"/>
      <c r="N22" s="54"/>
    </row>
    <row r="23" spans="1:14" s="162" customFormat="1" x14ac:dyDescent="0.25">
      <c r="A23" s="83" t="s">
        <v>2782</v>
      </c>
      <c r="B23" s="193" t="s">
        <v>317</v>
      </c>
      <c r="C23" s="191"/>
      <c r="D23" s="192"/>
      <c r="E23" s="2"/>
      <c r="F23" s="229"/>
      <c r="G23" s="229"/>
      <c r="H23" s="2"/>
      <c r="I23" s="57"/>
      <c r="J23" s="57"/>
      <c r="K23" s="57"/>
      <c r="L23" s="54"/>
      <c r="M23" s="54"/>
      <c r="N23" s="54"/>
    </row>
    <row r="24" spans="1:14" s="162" customFormat="1" x14ac:dyDescent="0.25">
      <c r="A24" s="83" t="s">
        <v>2783</v>
      </c>
      <c r="B24" s="193" t="s">
        <v>317</v>
      </c>
      <c r="C24" s="191"/>
      <c r="D24" s="192"/>
      <c r="E24" s="2"/>
      <c r="F24" s="229"/>
      <c r="G24" s="229"/>
      <c r="H24" s="2"/>
      <c r="I24" s="57"/>
      <c r="J24" s="57"/>
      <c r="K24" s="57"/>
      <c r="L24" s="54"/>
      <c r="M24" s="54"/>
      <c r="N24" s="54"/>
    </row>
    <row r="25" spans="1:14" s="162" customFormat="1" x14ac:dyDescent="0.25">
      <c r="A25" s="83" t="s">
        <v>2784</v>
      </c>
      <c r="B25" s="193" t="s">
        <v>317</v>
      </c>
      <c r="C25" s="191"/>
      <c r="D25" s="192"/>
      <c r="E25" s="2"/>
      <c r="F25" s="229"/>
      <c r="G25" s="229"/>
      <c r="H25" s="2"/>
      <c r="I25" s="57"/>
      <c r="J25" s="57"/>
      <c r="K25" s="57"/>
      <c r="L25" s="54"/>
      <c r="M25" s="54"/>
      <c r="N25" s="54"/>
    </row>
    <row r="26" spans="1:14" s="162" customFormat="1" x14ac:dyDescent="0.25">
      <c r="A26" s="83" t="s">
        <v>2785</v>
      </c>
      <c r="B26" s="193" t="s">
        <v>317</v>
      </c>
      <c r="C26" s="191"/>
      <c r="D26" s="192"/>
      <c r="E26" s="2"/>
      <c r="F26" s="229"/>
      <c r="G26" s="229"/>
      <c r="H26" s="2"/>
      <c r="I26" s="57"/>
      <c r="J26" s="57"/>
      <c r="K26" s="57"/>
      <c r="L26" s="54"/>
      <c r="M26" s="54"/>
      <c r="N26" s="54"/>
    </row>
    <row r="27" spans="1:14" s="162" customFormat="1" x14ac:dyDescent="0.25">
      <c r="A27" s="83" t="s">
        <v>2786</v>
      </c>
      <c r="B27" s="193" t="s">
        <v>317</v>
      </c>
      <c r="C27" s="191"/>
      <c r="D27" s="192"/>
      <c r="E27" s="2"/>
      <c r="F27" s="229"/>
      <c r="G27" s="229"/>
      <c r="H27" s="2"/>
      <c r="I27" s="57"/>
      <c r="J27" s="57"/>
      <c r="K27" s="57"/>
      <c r="L27" s="54"/>
      <c r="M27" s="54"/>
      <c r="N27" s="54"/>
    </row>
    <row r="28" spans="1:14" s="162" customFormat="1" x14ac:dyDescent="0.25">
      <c r="A28" s="74"/>
      <c r="B28" s="193"/>
      <c r="C28" s="106"/>
      <c r="D28" s="91"/>
      <c r="E28" s="2"/>
      <c r="F28" s="137"/>
      <c r="G28" s="137"/>
      <c r="H28" s="2"/>
      <c r="I28" s="57"/>
      <c r="J28" s="57"/>
      <c r="K28" s="57"/>
      <c r="L28" s="54"/>
      <c r="M28" s="54"/>
      <c r="N28" s="54"/>
    </row>
    <row r="29" spans="1:14" s="162" customFormat="1" x14ac:dyDescent="0.25">
      <c r="A29" s="74"/>
      <c r="B29" s="193"/>
      <c r="C29" s="106"/>
      <c r="D29" s="91"/>
      <c r="E29" s="2"/>
      <c r="F29" s="137"/>
      <c r="G29" s="137"/>
      <c r="H29" s="2"/>
      <c r="I29" s="57"/>
      <c r="J29" s="57"/>
      <c r="K29" s="57"/>
      <c r="L29" s="54"/>
      <c r="M29" s="54"/>
      <c r="N29" s="54"/>
    </row>
    <row r="30" spans="1:14" s="162" customFormat="1" ht="15" customHeight="1" x14ac:dyDescent="0.25">
      <c r="A30" s="79"/>
      <c r="B30" s="79" t="s">
        <v>2787</v>
      </c>
      <c r="C30" s="79" t="s">
        <v>275</v>
      </c>
      <c r="D30" s="79" t="s">
        <v>2139</v>
      </c>
      <c r="E30" s="79"/>
      <c r="F30" s="79" t="s">
        <v>2763</v>
      </c>
      <c r="G30" s="79" t="s">
        <v>2764</v>
      </c>
      <c r="H30" s="2"/>
      <c r="I30" s="57"/>
      <c r="J30" s="57"/>
      <c r="K30" s="57"/>
      <c r="L30" s="54"/>
      <c r="M30" s="54"/>
      <c r="N30" s="54"/>
    </row>
    <row r="31" spans="1:14" s="162" customFormat="1" x14ac:dyDescent="0.25">
      <c r="A31" s="70" t="s">
        <v>2788</v>
      </c>
      <c r="B31" s="95" t="s">
        <v>2789</v>
      </c>
      <c r="C31" s="191" t="s">
        <v>239</v>
      </c>
      <c r="D31" s="192" t="s">
        <v>239</v>
      </c>
      <c r="E31" s="2"/>
      <c r="F31" s="92" t="str">
        <f>IF(OR('[2]B2. HTT Public Sector Assets'!$C$37=0,C31="[For completion]"),"",C31/'[2]B2. HTT Public Sector Assets'!$C$37)</f>
        <v/>
      </c>
      <c r="G31" s="92" t="str">
        <f>IF(OR('[2]B2. HTT Public Sector Assets'!$C$10=0,D31="[For completion]"),"",D31/'[2]B2. HTT Public Sector Assets'!$C$10)</f>
        <v/>
      </c>
      <c r="H31" s="2"/>
      <c r="I31" s="57"/>
      <c r="J31" s="57"/>
      <c r="K31" s="57"/>
      <c r="L31" s="54"/>
      <c r="M31" s="54"/>
      <c r="N31" s="54"/>
    </row>
    <row r="32" spans="1:14" s="162" customFormat="1" x14ac:dyDescent="0.25">
      <c r="A32" s="70" t="s">
        <v>2790</v>
      </c>
      <c r="B32" s="95" t="s">
        <v>2791</v>
      </c>
      <c r="C32" s="191" t="s">
        <v>239</v>
      </c>
      <c r="D32" s="192" t="s">
        <v>239</v>
      </c>
      <c r="E32" s="2"/>
      <c r="F32" s="92" t="str">
        <f>IF(OR('[2]B2. HTT Public Sector Assets'!$C$37=0,C32="[For completion]"),"",C32/'[2]B2. HTT Public Sector Assets'!$C$37)</f>
        <v/>
      </c>
      <c r="G32" s="92" t="str">
        <f>IF(OR('[2]B2. HTT Public Sector Assets'!$C$10=0,D32="[For completion]"),"",D32/'[2]B2. HTT Public Sector Assets'!$C$10)</f>
        <v/>
      </c>
      <c r="H32" s="2"/>
      <c r="I32" s="57"/>
      <c r="J32" s="57"/>
      <c r="K32" s="57"/>
      <c r="L32" s="54"/>
      <c r="M32" s="54"/>
      <c r="N32" s="54"/>
    </row>
    <row r="33" spans="1:14" s="162" customFormat="1" x14ac:dyDescent="0.25">
      <c r="A33" s="70" t="s">
        <v>2792</v>
      </c>
      <c r="B33" s="95" t="s">
        <v>2793</v>
      </c>
      <c r="C33" s="191" t="s">
        <v>239</v>
      </c>
      <c r="D33" s="192" t="s">
        <v>239</v>
      </c>
      <c r="E33" s="2"/>
      <c r="F33" s="92" t="str">
        <f>IF(OR('[2]B2. HTT Public Sector Assets'!$C$37=0,C33="[For completion]"),"",C33/'[2]B2. HTT Public Sector Assets'!$C$37)</f>
        <v/>
      </c>
      <c r="G33" s="92" t="str">
        <f>IF(OR('[2]B2. HTT Public Sector Assets'!$C$10=0,D33="[For completion]"),"",D33/'[2]B2. HTT Public Sector Assets'!$C$10)</f>
        <v/>
      </c>
      <c r="H33" s="2"/>
      <c r="I33" s="57"/>
      <c r="J33" s="57"/>
      <c r="K33" s="57"/>
      <c r="L33" s="54"/>
      <c r="M33" s="54"/>
      <c r="N33" s="54"/>
    </row>
    <row r="34" spans="1:14" s="162" customFormat="1" ht="30" x14ac:dyDescent="0.25">
      <c r="A34" s="70" t="s">
        <v>2794</v>
      </c>
      <c r="B34" s="95" t="s">
        <v>2795</v>
      </c>
      <c r="C34" s="191" t="s">
        <v>239</v>
      </c>
      <c r="D34" s="192" t="s">
        <v>239</v>
      </c>
      <c r="E34" s="2"/>
      <c r="F34" s="92" t="str">
        <f>IF(OR('[2]B2. HTT Public Sector Assets'!$C$37=0,C34="[For completion]"),"",C34/'[2]B2. HTT Public Sector Assets'!$C$37)</f>
        <v/>
      </c>
      <c r="G34" s="92" t="str">
        <f>IF(OR('[2]B2. HTT Public Sector Assets'!$C$10=0,D34="[For completion]"),"",D34/'[2]B2. HTT Public Sector Assets'!$C$10)</f>
        <v/>
      </c>
      <c r="H34" s="2"/>
      <c r="I34" s="57"/>
      <c r="J34" s="57"/>
      <c r="K34" s="57"/>
      <c r="L34" s="54"/>
      <c r="M34" s="54"/>
      <c r="N34" s="54"/>
    </row>
    <row r="35" spans="1:14" s="162" customFormat="1" x14ac:dyDescent="0.25">
      <c r="A35" s="70" t="s">
        <v>2796</v>
      </c>
      <c r="B35" s="95" t="s">
        <v>2797</v>
      </c>
      <c r="C35" s="191" t="s">
        <v>239</v>
      </c>
      <c r="D35" s="192" t="s">
        <v>239</v>
      </c>
      <c r="E35" s="2"/>
      <c r="F35" s="92" t="str">
        <f>IF(OR('[2]B2. HTT Public Sector Assets'!$C$37=0,C35="[For completion]"),"",C35/'[2]B2. HTT Public Sector Assets'!$C$37)</f>
        <v/>
      </c>
      <c r="G35" s="92" t="str">
        <f>IF(OR('[2]B2. HTT Public Sector Assets'!$C$10=0,D35="[For completion]"),"",D35/'[2]B2. HTT Public Sector Assets'!$C$10)</f>
        <v/>
      </c>
      <c r="H35" s="2"/>
      <c r="I35" s="57"/>
      <c r="J35" s="57"/>
      <c r="K35" s="57"/>
      <c r="L35" s="54"/>
      <c r="M35" s="54"/>
      <c r="N35" s="54"/>
    </row>
    <row r="36" spans="1:14" s="162" customFormat="1" x14ac:dyDescent="0.25">
      <c r="A36" s="70" t="s">
        <v>2798</v>
      </c>
      <c r="B36" s="95" t="s">
        <v>2799</v>
      </c>
      <c r="C36" s="191" t="s">
        <v>239</v>
      </c>
      <c r="D36" s="192" t="s">
        <v>239</v>
      </c>
      <c r="E36" s="2"/>
      <c r="F36" s="92" t="str">
        <f>IF(OR('[2]B2. HTT Public Sector Assets'!$C$37=0,C36="[For completion]"),"",C36/'[2]B2. HTT Public Sector Assets'!$C$37)</f>
        <v/>
      </c>
      <c r="G36" s="92" t="str">
        <f>IF(OR('[2]B2. HTT Public Sector Assets'!$C$10=0,D36="[For completion]"),"",D36/'[2]B2. HTT Public Sector Assets'!$C$10)</f>
        <v/>
      </c>
      <c r="H36" s="2"/>
      <c r="I36" s="57"/>
      <c r="J36" s="57"/>
      <c r="K36" s="57"/>
      <c r="L36" s="54"/>
      <c r="M36" s="54"/>
      <c r="N36" s="54"/>
    </row>
    <row r="37" spans="1:14" s="162" customFormat="1" x14ac:dyDescent="0.25">
      <c r="A37" s="70" t="s">
        <v>2800</v>
      </c>
      <c r="B37" s="95" t="s">
        <v>2801</v>
      </c>
      <c r="C37" s="191" t="s">
        <v>239</v>
      </c>
      <c r="D37" s="192" t="s">
        <v>239</v>
      </c>
      <c r="E37" s="2"/>
      <c r="F37" s="92" t="str">
        <f>IF(OR('[2]B2. HTT Public Sector Assets'!$C$37=0,C37="[For completion]"),"",C37/'[2]B2. HTT Public Sector Assets'!$C$37)</f>
        <v/>
      </c>
      <c r="G37" s="92" t="str">
        <f>IF(OR('[2]B2. HTT Public Sector Assets'!$C$10=0,D37="[For completion]"),"",D37/'[2]B2. HTT Public Sector Assets'!$C$10)</f>
        <v/>
      </c>
      <c r="H37" s="2"/>
      <c r="I37" s="57"/>
      <c r="J37" s="57"/>
      <c r="K37" s="57"/>
      <c r="L37" s="54"/>
      <c r="M37" s="54"/>
      <c r="N37" s="54"/>
    </row>
    <row r="38" spans="1:14" s="162" customFormat="1" x14ac:dyDescent="0.25">
      <c r="A38" s="70" t="s">
        <v>2802</v>
      </c>
      <c r="B38" s="95" t="s">
        <v>2803</v>
      </c>
      <c r="C38" s="191" t="s">
        <v>239</v>
      </c>
      <c r="D38" s="192" t="s">
        <v>239</v>
      </c>
      <c r="E38" s="2"/>
      <c r="F38" s="92" t="str">
        <f>IF(OR('[2]B2. HTT Public Sector Assets'!$C$37=0,C38="[For completion]"),"",C38/'[2]B2. HTT Public Sector Assets'!$C$37)</f>
        <v/>
      </c>
      <c r="G38" s="92" t="str">
        <f>IF(OR('[2]B2. HTT Public Sector Assets'!$C$10=0,D38="[For completion]"),"",D38/'[2]B2. HTT Public Sector Assets'!$C$10)</f>
        <v/>
      </c>
      <c r="H38" s="2"/>
      <c r="I38" s="57"/>
      <c r="J38" s="57"/>
      <c r="K38" s="57"/>
      <c r="L38" s="54"/>
      <c r="M38" s="54"/>
      <c r="N38" s="54"/>
    </row>
    <row r="39" spans="1:14" s="162" customFormat="1" ht="30" x14ac:dyDescent="0.25">
      <c r="A39" s="70" t="s">
        <v>2804</v>
      </c>
      <c r="B39" s="95" t="s">
        <v>2805</v>
      </c>
      <c r="C39" s="191" t="s">
        <v>239</v>
      </c>
      <c r="D39" s="192" t="s">
        <v>239</v>
      </c>
      <c r="E39" s="2"/>
      <c r="F39" s="92" t="str">
        <f>IF(OR('[2]B2. HTT Public Sector Assets'!$C$37=0,C39="[For completion]"),"",C39/'[2]B2. HTT Public Sector Assets'!$C$37)</f>
        <v/>
      </c>
      <c r="G39" s="92" t="str">
        <f>IF(OR('[2]B2. HTT Public Sector Assets'!$C$10=0,D39="[For completion]"),"",D39/'[2]B2. HTT Public Sector Assets'!$C$10)</f>
        <v/>
      </c>
      <c r="H39" s="2"/>
      <c r="I39" s="57"/>
      <c r="J39" s="57"/>
      <c r="K39" s="57"/>
      <c r="L39" s="54"/>
      <c r="M39" s="54"/>
      <c r="N39" s="54"/>
    </row>
    <row r="40" spans="1:14" s="162" customFormat="1" x14ac:dyDescent="0.25">
      <c r="A40" s="70" t="s">
        <v>2806</v>
      </c>
      <c r="B40" s="95" t="s">
        <v>2807</v>
      </c>
      <c r="C40" s="191" t="s">
        <v>239</v>
      </c>
      <c r="D40" s="192" t="s">
        <v>239</v>
      </c>
      <c r="E40" s="2"/>
      <c r="F40" s="92" t="str">
        <f>IF(OR('[2]B2. HTT Public Sector Assets'!$C$37=0,C40="[For completion]"),"",C40/'[2]B2. HTT Public Sector Assets'!$C$37)</f>
        <v/>
      </c>
      <c r="G40" s="92" t="str">
        <f>IF(OR('[2]B2. HTT Public Sector Assets'!$C$10=0,D40="[For completion]"),"",D40/'[2]B2. HTT Public Sector Assets'!$C$10)</f>
        <v/>
      </c>
      <c r="H40" s="2"/>
      <c r="I40" s="57"/>
      <c r="J40" s="57"/>
      <c r="K40" s="57"/>
      <c r="L40" s="54"/>
      <c r="M40" s="54"/>
      <c r="N40" s="54"/>
    </row>
    <row r="41" spans="1:14" s="162" customFormat="1" x14ac:dyDescent="0.25">
      <c r="A41" s="70" t="s">
        <v>2808</v>
      </c>
      <c r="B41" s="95" t="s">
        <v>2809</v>
      </c>
      <c r="C41" s="191" t="s">
        <v>239</v>
      </c>
      <c r="D41" s="192" t="s">
        <v>239</v>
      </c>
      <c r="E41" s="2"/>
      <c r="F41" s="92" t="str">
        <f>IF(OR('[2]B2. HTT Public Sector Assets'!$C$37=0,C41="[For completion]"),"",C41/'[2]B2. HTT Public Sector Assets'!$C$37)</f>
        <v/>
      </c>
      <c r="G41" s="92" t="str">
        <f>IF(OR('[2]B2. HTT Public Sector Assets'!$C$10=0,D41="[For completion]"),"",D41/'[2]B2. HTT Public Sector Assets'!$C$10)</f>
        <v/>
      </c>
      <c r="H41" s="2"/>
      <c r="I41" s="57"/>
      <c r="J41" s="57"/>
      <c r="K41" s="57"/>
      <c r="L41" s="54"/>
      <c r="M41" s="54"/>
      <c r="N41" s="54"/>
    </row>
    <row r="42" spans="1:14" s="162" customFormat="1" x14ac:dyDescent="0.25">
      <c r="A42" s="70" t="s">
        <v>2810</v>
      </c>
      <c r="B42" s="95" t="s">
        <v>2811</v>
      </c>
      <c r="C42" s="191" t="s">
        <v>239</v>
      </c>
      <c r="D42" s="192" t="s">
        <v>239</v>
      </c>
      <c r="E42" s="2"/>
      <c r="F42" s="92" t="str">
        <f>IF(OR('[2]B2. HTT Public Sector Assets'!$C$37=0,C42="[For completion]"),"",C42/'[2]B2. HTT Public Sector Assets'!$C$37)</f>
        <v/>
      </c>
      <c r="G42" s="92" t="str">
        <f>IF(OR('[2]B2. HTT Public Sector Assets'!$C$10=0,D42="[For completion]"),"",D42/'[2]B2. HTT Public Sector Assets'!$C$10)</f>
        <v/>
      </c>
      <c r="H42" s="2"/>
      <c r="I42" s="57"/>
      <c r="J42" s="57"/>
      <c r="K42" s="57"/>
      <c r="L42" s="54"/>
      <c r="M42" s="54"/>
      <c r="N42" s="54"/>
    </row>
    <row r="43" spans="1:14" s="162" customFormat="1" x14ac:dyDescent="0.25">
      <c r="A43" s="70" t="s">
        <v>2812</v>
      </c>
      <c r="B43" s="212" t="s">
        <v>2813</v>
      </c>
      <c r="C43" s="191" t="s">
        <v>239</v>
      </c>
      <c r="D43" s="192" t="s">
        <v>239</v>
      </c>
      <c r="E43" s="2"/>
      <c r="F43" s="92" t="str">
        <f>IF(OR('[2]B2. HTT Public Sector Assets'!$C$37=0,C43="[For completion]"),"",C43/'[2]B2. HTT Public Sector Assets'!$C$37)</f>
        <v/>
      </c>
      <c r="G43" s="92" t="str">
        <f>IF(OR('[2]B2. HTT Public Sector Assets'!$C$10=0,D43="[For completion]"),"",D43/'[2]B2. HTT Public Sector Assets'!$C$10)</f>
        <v/>
      </c>
      <c r="H43" s="2"/>
      <c r="I43" s="57"/>
      <c r="J43" s="57"/>
      <c r="K43" s="57"/>
      <c r="L43" s="54"/>
      <c r="M43" s="54"/>
      <c r="N43" s="54"/>
    </row>
    <row r="44" spans="1:14" s="162" customFormat="1" x14ac:dyDescent="0.25">
      <c r="A44" s="70" t="s">
        <v>2814</v>
      </c>
      <c r="B44" s="212" t="s">
        <v>2815</v>
      </c>
      <c r="C44" s="191" t="s">
        <v>239</v>
      </c>
      <c r="D44" s="192" t="s">
        <v>239</v>
      </c>
      <c r="E44" s="2"/>
      <c r="F44" s="92" t="str">
        <f>IF(OR('[2]B2. HTT Public Sector Assets'!$C$37=0,C44="[For completion]"),"",C44/'[2]B2. HTT Public Sector Assets'!$C$37)</f>
        <v/>
      </c>
      <c r="G44" s="92" t="str">
        <f>IF(OR('[2]B2. HTT Public Sector Assets'!$C$10=0,D44="[For completion]"),"",D44/'[2]B2. HTT Public Sector Assets'!$C$10)</f>
        <v/>
      </c>
      <c r="H44" s="2"/>
      <c r="I44" s="57"/>
      <c r="J44" s="57"/>
      <c r="K44" s="57"/>
      <c r="L44" s="54"/>
      <c r="M44" s="54"/>
      <c r="N44" s="54"/>
    </row>
    <row r="45" spans="1:14" s="162" customFormat="1" x14ac:dyDescent="0.25">
      <c r="A45" s="70" t="s">
        <v>2816</v>
      </c>
      <c r="B45" s="212" t="s">
        <v>2817</v>
      </c>
      <c r="C45" s="191" t="s">
        <v>239</v>
      </c>
      <c r="D45" s="192" t="s">
        <v>239</v>
      </c>
      <c r="E45" s="2"/>
      <c r="F45" s="92" t="str">
        <f>IF(OR('[2]B2. HTT Public Sector Assets'!$C$37=0,C45="[For completion]"),"",C45/'[2]B2. HTT Public Sector Assets'!$C$37)</f>
        <v/>
      </c>
      <c r="G45" s="92" t="str">
        <f>IF(OR('[2]B2. HTT Public Sector Assets'!$C$10=0,D45="[For completion]"),"",D45/'[2]B2. HTT Public Sector Assets'!$C$10)</f>
        <v/>
      </c>
      <c r="H45" s="2"/>
      <c r="I45" s="57"/>
      <c r="J45" s="57"/>
      <c r="K45" s="57"/>
      <c r="L45" s="54"/>
      <c r="M45" s="54"/>
      <c r="N45" s="54"/>
    </row>
    <row r="46" spans="1:14" s="162" customFormat="1" x14ac:dyDescent="0.25">
      <c r="A46" s="70" t="s">
        <v>2818</v>
      </c>
      <c r="B46" s="212" t="s">
        <v>2819</v>
      </c>
      <c r="C46" s="191" t="s">
        <v>239</v>
      </c>
      <c r="D46" s="191" t="s">
        <v>239</v>
      </c>
      <c r="E46" s="2"/>
      <c r="F46" s="92" t="str">
        <f>IF(OR('[2]B2. HTT Public Sector Assets'!$C$37=0,C46="[For completion]"),"",C46/'[2]B2. HTT Public Sector Assets'!$C$37)</f>
        <v/>
      </c>
      <c r="G46" s="92"/>
      <c r="H46" s="2"/>
      <c r="I46" s="57"/>
      <c r="J46" s="57"/>
      <c r="K46" s="57"/>
      <c r="L46" s="54"/>
      <c r="M46" s="54"/>
      <c r="N46" s="54"/>
    </row>
    <row r="47" spans="1:14" s="162" customFormat="1" x14ac:dyDescent="0.25">
      <c r="A47" s="70" t="s">
        <v>2820</v>
      </c>
      <c r="B47" s="83" t="s">
        <v>2781</v>
      </c>
      <c r="C47" s="95">
        <f>SUM(C31:C46)</f>
        <v>0</v>
      </c>
      <c r="D47" s="154">
        <f>SUM(D31:D46)</f>
        <v>0</v>
      </c>
      <c r="E47" s="2"/>
      <c r="F47" s="92">
        <f>SUM(F31:F40)</f>
        <v>0</v>
      </c>
      <c r="G47" s="92">
        <f>SUM(G31:G46)</f>
        <v>0</v>
      </c>
      <c r="H47" s="2"/>
      <c r="I47" s="57"/>
      <c r="J47" s="57"/>
      <c r="K47" s="57"/>
      <c r="L47" s="54"/>
      <c r="M47" s="54"/>
      <c r="N47" s="54"/>
    </row>
    <row r="48" spans="1:14" s="162" customFormat="1" x14ac:dyDescent="0.25">
      <c r="A48" s="179"/>
      <c r="B48" s="179"/>
      <c r="C48" s="179"/>
      <c r="D48" s="179"/>
      <c r="E48" s="2"/>
      <c r="F48" s="74"/>
      <c r="G48" s="74"/>
      <c r="H48" s="2"/>
      <c r="I48" s="57"/>
      <c r="J48" s="57"/>
      <c r="K48" s="57"/>
      <c r="L48" s="54"/>
      <c r="M48" s="54"/>
      <c r="N48" s="54"/>
    </row>
    <row r="49" spans="1:14" ht="18.75" x14ac:dyDescent="0.25">
      <c r="A49" s="67"/>
      <c r="B49" s="67" t="s">
        <v>2761</v>
      </c>
      <c r="C49" s="68"/>
      <c r="D49" s="68"/>
      <c r="E49" s="68"/>
      <c r="F49" s="68"/>
      <c r="G49" s="69"/>
      <c r="H49" s="2"/>
      <c r="I49" s="74"/>
      <c r="J49" s="62"/>
      <c r="K49" s="62"/>
      <c r="L49" s="62"/>
      <c r="M49" s="62"/>
    </row>
    <row r="50" spans="1:14" ht="15" customHeight="1" x14ac:dyDescent="0.25">
      <c r="A50" s="79"/>
      <c r="B50" s="80" t="s">
        <v>1498</v>
      </c>
      <c r="C50" s="79"/>
      <c r="D50" s="79"/>
      <c r="E50" s="79"/>
      <c r="F50" s="82"/>
      <c r="G50" s="82"/>
      <c r="H50" s="2"/>
      <c r="I50" s="74"/>
      <c r="J50" s="100"/>
      <c r="K50" s="100"/>
      <c r="L50" s="100"/>
      <c r="M50" s="101"/>
      <c r="N50" s="101"/>
    </row>
    <row r="51" spans="1:14" x14ac:dyDescent="0.25">
      <c r="A51" s="70" t="s">
        <v>2821</v>
      </c>
      <c r="B51" s="70" t="s">
        <v>1500</v>
      </c>
      <c r="C51" s="204" t="s">
        <v>239</v>
      </c>
      <c r="D51" s="76"/>
      <c r="E51" s="179"/>
      <c r="F51" s="179"/>
      <c r="G51" s="160"/>
      <c r="H51" s="2"/>
      <c r="I51" s="74"/>
      <c r="L51" s="74"/>
      <c r="M51" s="74"/>
    </row>
    <row r="52" spans="1:14" outlineLevel="1" x14ac:dyDescent="0.25">
      <c r="A52" s="70" t="s">
        <v>2822</v>
      </c>
      <c r="B52" s="136" t="s">
        <v>791</v>
      </c>
      <c r="C52" s="204"/>
      <c r="D52" s="76"/>
      <c r="E52" s="179"/>
      <c r="F52" s="179"/>
      <c r="G52" s="160"/>
      <c r="H52" s="2"/>
      <c r="I52" s="74"/>
      <c r="L52" s="74"/>
      <c r="M52" s="74"/>
    </row>
    <row r="53" spans="1:14" outlineLevel="1" x14ac:dyDescent="0.25">
      <c r="A53" s="70" t="s">
        <v>2823</v>
      </c>
      <c r="B53" s="136" t="s">
        <v>793</v>
      </c>
      <c r="C53" s="204"/>
      <c r="D53" s="76"/>
      <c r="E53" s="179"/>
      <c r="F53" s="179"/>
      <c r="G53" s="160"/>
      <c r="H53" s="2"/>
      <c r="I53" s="74"/>
      <c r="L53" s="74"/>
      <c r="M53" s="74"/>
    </row>
    <row r="54" spans="1:14" outlineLevel="1" x14ac:dyDescent="0.25">
      <c r="A54" s="70" t="s">
        <v>2824</v>
      </c>
      <c r="E54" s="74"/>
      <c r="F54" s="74"/>
      <c r="H54" s="2"/>
      <c r="I54" s="74"/>
      <c r="L54" s="74"/>
      <c r="M54" s="74"/>
    </row>
    <row r="55" spans="1:14" outlineLevel="1" x14ac:dyDescent="0.25">
      <c r="A55" s="70" t="s">
        <v>2825</v>
      </c>
      <c r="E55" s="74"/>
      <c r="F55" s="74"/>
      <c r="H55" s="2"/>
      <c r="I55" s="74"/>
      <c r="L55" s="74"/>
      <c r="M55" s="74"/>
    </row>
    <row r="56" spans="1:14" outlineLevel="1" x14ac:dyDescent="0.25">
      <c r="A56" s="70" t="s">
        <v>2826</v>
      </c>
      <c r="E56" s="74"/>
      <c r="F56" s="74"/>
      <c r="H56" s="2"/>
      <c r="I56" s="74"/>
      <c r="L56" s="74"/>
      <c r="M56" s="74"/>
    </row>
    <row r="57" spans="1:14" outlineLevel="1" x14ac:dyDescent="0.25">
      <c r="A57" s="70" t="s">
        <v>2827</v>
      </c>
      <c r="E57" s="74"/>
      <c r="F57" s="74"/>
      <c r="H57" s="2"/>
      <c r="I57" s="74"/>
      <c r="L57" s="74"/>
      <c r="M57" s="74"/>
    </row>
    <row r="58" spans="1:14" outlineLevel="1" x14ac:dyDescent="0.25">
      <c r="A58" s="70" t="s">
        <v>2828</v>
      </c>
      <c r="E58" s="74"/>
      <c r="F58" s="74"/>
      <c r="H58" s="2"/>
      <c r="I58" s="74"/>
      <c r="L58" s="74"/>
      <c r="M58" s="74"/>
    </row>
    <row r="59" spans="1:14" x14ac:dyDescent="0.25">
      <c r="A59" s="79"/>
      <c r="B59" s="79" t="s">
        <v>1508</v>
      </c>
      <c r="C59" s="79" t="s">
        <v>995</v>
      </c>
      <c r="D59" s="79" t="s">
        <v>1509</v>
      </c>
      <c r="E59" s="79"/>
      <c r="F59" s="79" t="s">
        <v>1510</v>
      </c>
      <c r="G59" s="79" t="s">
        <v>1511</v>
      </c>
      <c r="H59" s="2"/>
      <c r="I59" s="152"/>
      <c r="J59" s="100"/>
      <c r="K59" s="100"/>
      <c r="L59" s="62"/>
      <c r="M59" s="100"/>
      <c r="N59" s="100"/>
    </row>
    <row r="60" spans="1:14" x14ac:dyDescent="0.25">
      <c r="A60" s="70" t="s">
        <v>2829</v>
      </c>
      <c r="B60" s="70" t="s">
        <v>1513</v>
      </c>
      <c r="C60" s="158" t="s">
        <v>239</v>
      </c>
      <c r="D60" s="219"/>
      <c r="E60" s="219"/>
      <c r="F60" s="221"/>
      <c r="G60" s="221"/>
      <c r="H60" s="2"/>
      <c r="I60" s="74"/>
      <c r="L60" s="100"/>
      <c r="M60" s="101"/>
      <c r="N60" s="101"/>
    </row>
    <row r="61" spans="1:14" x14ac:dyDescent="0.25">
      <c r="A61" s="100"/>
      <c r="B61" s="152"/>
      <c r="C61" s="100"/>
      <c r="D61" s="100"/>
      <c r="E61" s="100"/>
      <c r="F61" s="101"/>
      <c r="G61" s="101"/>
      <c r="H61" s="2"/>
      <c r="I61" s="152"/>
      <c r="J61" s="100"/>
      <c r="K61" s="100"/>
      <c r="L61" s="100"/>
      <c r="M61" s="101"/>
      <c r="N61" s="101"/>
    </row>
    <row r="62" spans="1:14" x14ac:dyDescent="0.25">
      <c r="B62" s="70" t="s">
        <v>1000</v>
      </c>
      <c r="C62" s="100"/>
      <c r="D62" s="100"/>
      <c r="E62" s="100"/>
      <c r="F62" s="101"/>
      <c r="G62" s="101"/>
      <c r="H62" s="2"/>
      <c r="I62" s="74"/>
      <c r="J62" s="100"/>
      <c r="K62" s="100"/>
      <c r="L62" s="100"/>
      <c r="M62" s="101"/>
      <c r="N62" s="101"/>
    </row>
    <row r="63" spans="1:14" x14ac:dyDescent="0.25">
      <c r="A63" s="70" t="s">
        <v>2830</v>
      </c>
      <c r="B63" s="179" t="s">
        <v>898</v>
      </c>
      <c r="C63" s="158" t="s">
        <v>239</v>
      </c>
      <c r="D63" s="204" t="s">
        <v>239</v>
      </c>
      <c r="E63" s="74"/>
      <c r="F63" s="92" t="str">
        <f>IF($C$78=0,"",IF(C63="[for completion]","",C63/$C$78))</f>
        <v/>
      </c>
      <c r="G63" s="92" t="str">
        <f>IF($D$78=0,"",IF(D63="[for completion]","",D63/$D$78))</f>
        <v/>
      </c>
      <c r="H63" s="2"/>
      <c r="I63" s="74"/>
      <c r="L63" s="74"/>
      <c r="M63" s="93"/>
      <c r="N63" s="93"/>
    </row>
    <row r="64" spans="1:14" x14ac:dyDescent="0.25">
      <c r="A64" s="70" t="s">
        <v>2831</v>
      </c>
      <c r="B64" s="179" t="s">
        <v>898</v>
      </c>
      <c r="C64" s="158" t="s">
        <v>239</v>
      </c>
      <c r="D64" s="204" t="s">
        <v>239</v>
      </c>
      <c r="E64" s="74"/>
      <c r="F64" s="92" t="str">
        <f t="shared" ref="F64:F77" si="0">IF($C$78=0,"",IF(C64="[for completion]","",C64/$C$78))</f>
        <v/>
      </c>
      <c r="G64" s="92" t="str">
        <f t="shared" ref="G64:G77" si="1">IF($D$78=0,"",IF(D64="[for completion]","",D64/$D$78))</f>
        <v/>
      </c>
      <c r="H64" s="2"/>
      <c r="I64" s="74"/>
      <c r="L64" s="74"/>
      <c r="M64" s="93"/>
      <c r="N64" s="93"/>
    </row>
    <row r="65" spans="1:14" x14ac:dyDescent="0.25">
      <c r="A65" s="70" t="s">
        <v>2832</v>
      </c>
      <c r="B65" s="179" t="s">
        <v>898</v>
      </c>
      <c r="C65" s="158" t="s">
        <v>239</v>
      </c>
      <c r="D65" s="204" t="s">
        <v>239</v>
      </c>
      <c r="F65" s="92" t="str">
        <f t="shared" si="0"/>
        <v/>
      </c>
      <c r="G65" s="92" t="str">
        <f t="shared" si="1"/>
        <v/>
      </c>
      <c r="H65" s="2"/>
      <c r="I65" s="74"/>
      <c r="M65" s="93"/>
      <c r="N65" s="93"/>
    </row>
    <row r="66" spans="1:14" x14ac:dyDescent="0.25">
      <c r="A66" s="70" t="s">
        <v>2833</v>
      </c>
      <c r="B66" s="179" t="s">
        <v>898</v>
      </c>
      <c r="C66" s="158" t="s">
        <v>239</v>
      </c>
      <c r="D66" s="204" t="s">
        <v>239</v>
      </c>
      <c r="E66" s="89"/>
      <c r="F66" s="92" t="str">
        <f t="shared" si="0"/>
        <v/>
      </c>
      <c r="G66" s="92" t="str">
        <f t="shared" si="1"/>
        <v/>
      </c>
      <c r="H66" s="2"/>
      <c r="I66" s="74"/>
      <c r="L66" s="89"/>
      <c r="M66" s="93"/>
      <c r="N66" s="93"/>
    </row>
    <row r="67" spans="1:14" x14ac:dyDescent="0.25">
      <c r="A67" s="70" t="s">
        <v>2834</v>
      </c>
      <c r="B67" s="179" t="s">
        <v>898</v>
      </c>
      <c r="C67" s="158" t="s">
        <v>239</v>
      </c>
      <c r="D67" s="204" t="s">
        <v>239</v>
      </c>
      <c r="E67" s="89"/>
      <c r="F67" s="92" t="str">
        <f t="shared" si="0"/>
        <v/>
      </c>
      <c r="G67" s="92" t="str">
        <f t="shared" si="1"/>
        <v/>
      </c>
      <c r="H67" s="2"/>
      <c r="I67" s="74"/>
      <c r="L67" s="89"/>
      <c r="M67" s="93"/>
      <c r="N67" s="93"/>
    </row>
    <row r="68" spans="1:14" x14ac:dyDescent="0.25">
      <c r="A68" s="70" t="s">
        <v>2835</v>
      </c>
      <c r="B68" s="179" t="s">
        <v>898</v>
      </c>
      <c r="C68" s="158" t="s">
        <v>239</v>
      </c>
      <c r="D68" s="204" t="s">
        <v>239</v>
      </c>
      <c r="E68" s="89"/>
      <c r="F68" s="92" t="str">
        <f t="shared" si="0"/>
        <v/>
      </c>
      <c r="G68" s="92" t="str">
        <f t="shared" si="1"/>
        <v/>
      </c>
      <c r="H68" s="2"/>
      <c r="I68" s="74"/>
      <c r="L68" s="89"/>
      <c r="M68" s="93"/>
      <c r="N68" s="93"/>
    </row>
    <row r="69" spans="1:14" x14ac:dyDescent="0.25">
      <c r="A69" s="70" t="s">
        <v>2836</v>
      </c>
      <c r="B69" s="179" t="s">
        <v>898</v>
      </c>
      <c r="C69" s="158" t="s">
        <v>239</v>
      </c>
      <c r="D69" s="204" t="s">
        <v>239</v>
      </c>
      <c r="E69" s="89"/>
      <c r="F69" s="92" t="str">
        <f t="shared" si="0"/>
        <v/>
      </c>
      <c r="G69" s="92" t="str">
        <f t="shared" si="1"/>
        <v/>
      </c>
      <c r="H69" s="2"/>
      <c r="I69" s="74"/>
      <c r="L69" s="89"/>
      <c r="M69" s="93"/>
      <c r="N69" s="93"/>
    </row>
    <row r="70" spans="1:14" x14ac:dyDescent="0.25">
      <c r="A70" s="70" t="s">
        <v>2837</v>
      </c>
      <c r="B70" s="179" t="s">
        <v>898</v>
      </c>
      <c r="C70" s="158" t="s">
        <v>239</v>
      </c>
      <c r="D70" s="204" t="s">
        <v>239</v>
      </c>
      <c r="E70" s="89"/>
      <c r="F70" s="92" t="str">
        <f t="shared" si="0"/>
        <v/>
      </c>
      <c r="G70" s="92" t="str">
        <f t="shared" si="1"/>
        <v/>
      </c>
      <c r="H70" s="2"/>
      <c r="I70" s="74"/>
      <c r="L70" s="89"/>
      <c r="M70" s="93"/>
      <c r="N70" s="93"/>
    </row>
    <row r="71" spans="1:14" x14ac:dyDescent="0.25">
      <c r="A71" s="70" t="s">
        <v>2838</v>
      </c>
      <c r="B71" s="179" t="s">
        <v>898</v>
      </c>
      <c r="C71" s="158" t="s">
        <v>239</v>
      </c>
      <c r="D71" s="204" t="s">
        <v>239</v>
      </c>
      <c r="E71" s="89"/>
      <c r="F71" s="92" t="str">
        <f t="shared" si="0"/>
        <v/>
      </c>
      <c r="G71" s="92" t="str">
        <f t="shared" si="1"/>
        <v/>
      </c>
      <c r="H71" s="2"/>
      <c r="I71" s="74"/>
      <c r="L71" s="89"/>
      <c r="M71" s="93"/>
      <c r="N71" s="93"/>
    </row>
    <row r="72" spans="1:14" x14ac:dyDescent="0.25">
      <c r="A72" s="70" t="s">
        <v>2839</v>
      </c>
      <c r="B72" s="179" t="s">
        <v>898</v>
      </c>
      <c r="C72" s="158" t="s">
        <v>239</v>
      </c>
      <c r="D72" s="204" t="s">
        <v>239</v>
      </c>
      <c r="E72" s="89"/>
      <c r="F72" s="92" t="str">
        <f t="shared" si="0"/>
        <v/>
      </c>
      <c r="G72" s="92" t="str">
        <f t="shared" si="1"/>
        <v/>
      </c>
      <c r="H72" s="2"/>
      <c r="I72" s="74"/>
      <c r="L72" s="89"/>
      <c r="M72" s="93"/>
      <c r="N72" s="93"/>
    </row>
    <row r="73" spans="1:14" x14ac:dyDescent="0.25">
      <c r="A73" s="70" t="s">
        <v>2840</v>
      </c>
      <c r="B73" s="179" t="s">
        <v>898</v>
      </c>
      <c r="C73" s="158" t="s">
        <v>239</v>
      </c>
      <c r="D73" s="204" t="s">
        <v>239</v>
      </c>
      <c r="E73" s="89"/>
      <c r="F73" s="92" t="str">
        <f t="shared" si="0"/>
        <v/>
      </c>
      <c r="G73" s="92" t="str">
        <f t="shared" si="1"/>
        <v/>
      </c>
      <c r="H73" s="2"/>
      <c r="I73" s="74"/>
      <c r="L73" s="89"/>
      <c r="M73" s="93"/>
      <c r="N73" s="93"/>
    </row>
    <row r="74" spans="1:14" x14ac:dyDescent="0.25">
      <c r="A74" s="70" t="s">
        <v>2841</v>
      </c>
      <c r="B74" s="179" t="s">
        <v>898</v>
      </c>
      <c r="C74" s="158" t="s">
        <v>239</v>
      </c>
      <c r="D74" s="204" t="s">
        <v>239</v>
      </c>
      <c r="E74" s="89"/>
      <c r="F74" s="92" t="str">
        <f t="shared" si="0"/>
        <v/>
      </c>
      <c r="G74" s="92" t="str">
        <f t="shared" si="1"/>
        <v/>
      </c>
      <c r="H74" s="2"/>
      <c r="I74" s="74"/>
      <c r="L74" s="89"/>
      <c r="M74" s="93"/>
      <c r="N74" s="93"/>
    </row>
    <row r="75" spans="1:14" x14ac:dyDescent="0.25">
      <c r="A75" s="70" t="s">
        <v>2842</v>
      </c>
      <c r="B75" s="179" t="s">
        <v>898</v>
      </c>
      <c r="C75" s="158" t="s">
        <v>239</v>
      </c>
      <c r="D75" s="204" t="s">
        <v>239</v>
      </c>
      <c r="E75" s="89"/>
      <c r="F75" s="92" t="str">
        <f t="shared" si="0"/>
        <v/>
      </c>
      <c r="G75" s="92" t="str">
        <f t="shared" si="1"/>
        <v/>
      </c>
      <c r="H75" s="2"/>
      <c r="I75" s="74"/>
      <c r="L75" s="89"/>
      <c r="M75" s="93"/>
      <c r="N75" s="93"/>
    </row>
    <row r="76" spans="1:14" x14ac:dyDescent="0.25">
      <c r="A76" s="70" t="s">
        <v>2843</v>
      </c>
      <c r="B76" s="179" t="s">
        <v>898</v>
      </c>
      <c r="C76" s="158" t="s">
        <v>239</v>
      </c>
      <c r="D76" s="204" t="s">
        <v>239</v>
      </c>
      <c r="E76" s="89"/>
      <c r="F76" s="92" t="str">
        <f t="shared" si="0"/>
        <v/>
      </c>
      <c r="G76" s="92" t="str">
        <f t="shared" si="1"/>
        <v/>
      </c>
      <c r="H76" s="2"/>
      <c r="I76" s="74"/>
      <c r="L76" s="89"/>
      <c r="M76" s="93"/>
      <c r="N76" s="93"/>
    </row>
    <row r="77" spans="1:14" x14ac:dyDescent="0.25">
      <c r="A77" s="70" t="s">
        <v>2844</v>
      </c>
      <c r="B77" s="179" t="s">
        <v>898</v>
      </c>
      <c r="C77" s="158" t="s">
        <v>239</v>
      </c>
      <c r="D77" s="204" t="s">
        <v>239</v>
      </c>
      <c r="E77" s="89"/>
      <c r="F77" s="92" t="str">
        <f t="shared" si="0"/>
        <v/>
      </c>
      <c r="G77" s="92" t="str">
        <f t="shared" si="1"/>
        <v/>
      </c>
      <c r="H77" s="2"/>
      <c r="I77" s="74"/>
      <c r="L77" s="89"/>
      <c r="M77" s="93"/>
      <c r="N77" s="93"/>
    </row>
    <row r="78" spans="1:14" x14ac:dyDescent="0.25">
      <c r="A78" s="70" t="s">
        <v>2845</v>
      </c>
      <c r="B78" s="94" t="s">
        <v>315</v>
      </c>
      <c r="C78" s="95">
        <f>SUM(C63:C77)</f>
        <v>0</v>
      </c>
      <c r="D78" s="154">
        <f>SUM(D63:D77)</f>
        <v>0</v>
      </c>
      <c r="E78" s="89"/>
      <c r="F78" s="96">
        <f>SUM(F63:F77)</f>
        <v>0</v>
      </c>
      <c r="G78" s="96">
        <f>SUM(G63:G77)</f>
        <v>0</v>
      </c>
      <c r="H78" s="2"/>
      <c r="I78" s="163"/>
      <c r="J78" s="74"/>
      <c r="K78" s="74"/>
      <c r="L78" s="89"/>
      <c r="M78" s="98"/>
      <c r="N78" s="98"/>
    </row>
    <row r="79" spans="1:14" x14ac:dyDescent="0.25">
      <c r="A79" s="79"/>
      <c r="B79" s="80" t="s">
        <v>1530</v>
      </c>
      <c r="C79" s="79" t="s">
        <v>275</v>
      </c>
      <c r="D79" s="79"/>
      <c r="E79" s="81"/>
      <c r="F79" s="79" t="s">
        <v>1510</v>
      </c>
      <c r="G79" s="79"/>
      <c r="H79" s="2"/>
      <c r="I79" s="152"/>
      <c r="J79" s="100"/>
      <c r="K79" s="100"/>
      <c r="L79" s="62"/>
      <c r="M79" s="100"/>
      <c r="N79" s="100"/>
    </row>
    <row r="80" spans="1:14" x14ac:dyDescent="0.25">
      <c r="A80" s="70" t="s">
        <v>2846</v>
      </c>
      <c r="B80" s="83" t="s">
        <v>1532</v>
      </c>
      <c r="C80" s="158" t="s">
        <v>239</v>
      </c>
      <c r="E80" s="164"/>
      <c r="F80" s="92" t="str">
        <f>IF($C$83=0,"",IF(C80="[for completion]","",C80/$C$83))</f>
        <v/>
      </c>
      <c r="G80" s="91"/>
      <c r="H80" s="2"/>
      <c r="I80" s="74"/>
      <c r="L80" s="164"/>
      <c r="M80" s="93"/>
      <c r="N80" s="91"/>
    </row>
    <row r="81" spans="1:14" x14ac:dyDescent="0.25">
      <c r="A81" s="70" t="s">
        <v>2847</v>
      </c>
      <c r="B81" s="83" t="s">
        <v>1534</v>
      </c>
      <c r="C81" s="158" t="s">
        <v>239</v>
      </c>
      <c r="E81" s="164"/>
      <c r="F81" s="92" t="str">
        <f>IF($C$83=0,"",IF(C81="[for completion]","",C81/$C$83))</f>
        <v/>
      </c>
      <c r="G81" s="91"/>
      <c r="H81" s="2"/>
      <c r="I81" s="74"/>
      <c r="L81" s="164"/>
      <c r="M81" s="93"/>
      <c r="N81" s="91"/>
    </row>
    <row r="82" spans="1:14" x14ac:dyDescent="0.25">
      <c r="A82" s="70" t="s">
        <v>2848</v>
      </c>
      <c r="B82" s="83" t="s">
        <v>313</v>
      </c>
      <c r="C82" s="158" t="s">
        <v>239</v>
      </c>
      <c r="E82" s="89"/>
      <c r="F82" s="92" t="str">
        <f>IF($C$83=0,"",IF(C82="[for completion]","",C82/$C$83))</f>
        <v/>
      </c>
      <c r="G82" s="91"/>
      <c r="H82" s="2"/>
      <c r="I82" s="74"/>
      <c r="L82" s="89"/>
      <c r="M82" s="93"/>
      <c r="N82" s="91"/>
    </row>
    <row r="83" spans="1:14" x14ac:dyDescent="0.25">
      <c r="A83" s="70" t="s">
        <v>2849</v>
      </c>
      <c r="B83" s="94" t="s">
        <v>315</v>
      </c>
      <c r="C83" s="95">
        <f>SUM(C80:C82)</f>
        <v>0</v>
      </c>
      <c r="D83" s="74"/>
      <c r="E83" s="89"/>
      <c r="F83" s="96">
        <f>SUM(F80:F82)</f>
        <v>0</v>
      </c>
      <c r="G83" s="91"/>
      <c r="H83" s="2"/>
      <c r="I83" s="74"/>
      <c r="L83" s="89"/>
      <c r="M83" s="93"/>
      <c r="N83" s="91"/>
    </row>
    <row r="84" spans="1:14" outlineLevel="1" x14ac:dyDescent="0.25">
      <c r="A84" s="70" t="s">
        <v>2850</v>
      </c>
      <c r="B84" s="163"/>
      <c r="C84" s="74"/>
      <c r="D84" s="74"/>
      <c r="E84" s="89"/>
      <c r="F84" s="98"/>
      <c r="G84" s="91"/>
      <c r="H84" s="2"/>
      <c r="I84" s="74"/>
      <c r="L84" s="89"/>
      <c r="M84" s="93"/>
      <c r="N84" s="91"/>
    </row>
    <row r="85" spans="1:14" outlineLevel="1" x14ac:dyDescent="0.25">
      <c r="A85" s="70" t="s">
        <v>2851</v>
      </c>
      <c r="B85" s="163"/>
      <c r="C85" s="74"/>
      <c r="D85" s="74"/>
      <c r="E85" s="89"/>
      <c r="F85" s="98"/>
      <c r="G85" s="91"/>
      <c r="H85" s="2"/>
      <c r="I85" s="74"/>
      <c r="L85" s="89"/>
      <c r="M85" s="93"/>
      <c r="N85" s="91"/>
    </row>
    <row r="86" spans="1:14" outlineLevel="1" x14ac:dyDescent="0.25">
      <c r="A86" s="70" t="s">
        <v>2852</v>
      </c>
      <c r="B86" s="74"/>
      <c r="E86" s="89"/>
      <c r="F86" s="93"/>
      <c r="G86" s="91"/>
      <c r="H86" s="2"/>
      <c r="I86" s="74"/>
      <c r="L86" s="89"/>
      <c r="M86" s="93"/>
      <c r="N86" s="91"/>
    </row>
    <row r="87" spans="1:14" outlineLevel="1" x14ac:dyDescent="0.25">
      <c r="A87" s="70" t="s">
        <v>2853</v>
      </c>
      <c r="B87" s="74"/>
      <c r="E87" s="89"/>
      <c r="F87" s="93"/>
      <c r="G87" s="91"/>
      <c r="H87" s="2"/>
      <c r="I87" s="74"/>
      <c r="L87" s="89"/>
      <c r="M87" s="93"/>
      <c r="N87" s="91"/>
    </row>
    <row r="88" spans="1:14" outlineLevel="1" x14ac:dyDescent="0.25">
      <c r="A88" s="70" t="s">
        <v>2854</v>
      </c>
      <c r="B88" s="74"/>
      <c r="E88" s="89"/>
      <c r="F88" s="93"/>
      <c r="G88" s="91"/>
      <c r="H88" s="2"/>
      <c r="I88" s="74"/>
      <c r="L88" s="89"/>
      <c r="M88" s="93"/>
      <c r="N88" s="91"/>
    </row>
    <row r="89" spans="1:14" ht="15" customHeight="1" x14ac:dyDescent="0.25">
      <c r="A89" s="79"/>
      <c r="B89" s="80" t="s">
        <v>809</v>
      </c>
      <c r="C89" s="79" t="s">
        <v>1510</v>
      </c>
      <c r="D89" s="79"/>
      <c r="E89" s="81"/>
      <c r="F89" s="82"/>
      <c r="G89" s="82"/>
      <c r="H89" s="2"/>
      <c r="I89" s="152"/>
      <c r="J89" s="100"/>
      <c r="K89" s="100"/>
      <c r="L89" s="62"/>
      <c r="M89" s="101"/>
      <c r="N89" s="101"/>
    </row>
    <row r="90" spans="1:14" x14ac:dyDescent="0.25">
      <c r="A90" s="70" t="s">
        <v>2855</v>
      </c>
      <c r="B90" s="143" t="s">
        <v>811</v>
      </c>
      <c r="C90" s="165">
        <f>SUM(C91:C117)</f>
        <v>0</v>
      </c>
      <c r="G90" s="57"/>
      <c r="H90" s="2"/>
      <c r="I90" s="62"/>
      <c r="N90" s="57"/>
    </row>
    <row r="91" spans="1:14" x14ac:dyDescent="0.25">
      <c r="A91" s="70" t="s">
        <v>2856</v>
      </c>
      <c r="B91" s="70" t="s">
        <v>813</v>
      </c>
      <c r="C91" s="146" t="s">
        <v>239</v>
      </c>
      <c r="G91" s="57"/>
      <c r="H91" s="2"/>
      <c r="N91" s="57"/>
    </row>
    <row r="92" spans="1:14" x14ac:dyDescent="0.25">
      <c r="A92" s="70" t="s">
        <v>2857</v>
      </c>
      <c r="B92" s="70" t="s">
        <v>815</v>
      </c>
      <c r="C92" s="146" t="s">
        <v>239</v>
      </c>
      <c r="G92" s="57"/>
      <c r="H92" s="2"/>
      <c r="N92" s="57"/>
    </row>
    <row r="93" spans="1:14" x14ac:dyDescent="0.25">
      <c r="A93" s="70" t="s">
        <v>2858</v>
      </c>
      <c r="B93" s="70" t="s">
        <v>817</v>
      </c>
      <c r="C93" s="146" t="s">
        <v>239</v>
      </c>
      <c r="G93" s="57"/>
      <c r="H93" s="2"/>
      <c r="N93" s="57"/>
    </row>
    <row r="94" spans="1:14" x14ac:dyDescent="0.25">
      <c r="A94" s="70" t="s">
        <v>2859</v>
      </c>
      <c r="B94" s="70" t="s">
        <v>819</v>
      </c>
      <c r="C94" s="146" t="s">
        <v>239</v>
      </c>
      <c r="G94" s="57"/>
      <c r="H94" s="2"/>
      <c r="N94" s="57"/>
    </row>
    <row r="95" spans="1:14" x14ac:dyDescent="0.25">
      <c r="A95" s="70" t="s">
        <v>2860</v>
      </c>
      <c r="B95" s="70" t="s">
        <v>821</v>
      </c>
      <c r="C95" s="146" t="s">
        <v>239</v>
      </c>
      <c r="G95" s="57"/>
      <c r="H95" s="2"/>
      <c r="N95" s="57"/>
    </row>
    <row r="96" spans="1:14" x14ac:dyDescent="0.25">
      <c r="A96" s="70" t="s">
        <v>2861</v>
      </c>
      <c r="B96" s="70" t="s">
        <v>823</v>
      </c>
      <c r="C96" s="146" t="s">
        <v>239</v>
      </c>
      <c r="G96" s="57"/>
      <c r="H96" s="2"/>
      <c r="N96" s="57"/>
    </row>
    <row r="97" spans="1:14" x14ac:dyDescent="0.25">
      <c r="A97" s="70" t="s">
        <v>2862</v>
      </c>
      <c r="B97" s="70" t="s">
        <v>825</v>
      </c>
      <c r="C97" s="146" t="s">
        <v>239</v>
      </c>
      <c r="G97" s="57"/>
      <c r="H97" s="2"/>
      <c r="N97" s="57"/>
    </row>
    <row r="98" spans="1:14" x14ac:dyDescent="0.25">
      <c r="A98" s="70" t="s">
        <v>2863</v>
      </c>
      <c r="B98" s="70" t="s">
        <v>827</v>
      </c>
      <c r="C98" s="146" t="s">
        <v>239</v>
      </c>
      <c r="G98" s="57"/>
      <c r="H98" s="2"/>
      <c r="N98" s="57"/>
    </row>
    <row r="99" spans="1:14" x14ac:dyDescent="0.25">
      <c r="A99" s="70" t="s">
        <v>2864</v>
      </c>
      <c r="B99" s="70" t="s">
        <v>829</v>
      </c>
      <c r="C99" s="146" t="s">
        <v>239</v>
      </c>
      <c r="G99" s="57"/>
      <c r="H99" s="2"/>
      <c r="N99" s="57"/>
    </row>
    <row r="100" spans="1:14" x14ac:dyDescent="0.25">
      <c r="A100" s="70" t="s">
        <v>2865</v>
      </c>
      <c r="B100" s="70" t="s">
        <v>831</v>
      </c>
      <c r="C100" s="146" t="s">
        <v>239</v>
      </c>
      <c r="G100" s="57"/>
      <c r="H100" s="2"/>
      <c r="N100" s="57"/>
    </row>
    <row r="101" spans="1:14" x14ac:dyDescent="0.25">
      <c r="A101" s="70" t="s">
        <v>2866</v>
      </c>
      <c r="B101" s="70" t="s">
        <v>833</v>
      </c>
      <c r="C101" s="146" t="s">
        <v>239</v>
      </c>
      <c r="G101" s="57"/>
      <c r="H101" s="2"/>
      <c r="N101" s="57"/>
    </row>
    <row r="102" spans="1:14" x14ac:dyDescent="0.25">
      <c r="A102" s="70" t="s">
        <v>2867</v>
      </c>
      <c r="B102" s="70" t="s">
        <v>835</v>
      </c>
      <c r="C102" s="146" t="s">
        <v>239</v>
      </c>
      <c r="G102" s="57"/>
      <c r="H102" s="2"/>
      <c r="N102" s="57"/>
    </row>
    <row r="103" spans="1:14" x14ac:dyDescent="0.25">
      <c r="A103" s="70" t="s">
        <v>2868</v>
      </c>
      <c r="B103" s="70" t="s">
        <v>837</v>
      </c>
      <c r="C103" s="146" t="s">
        <v>239</v>
      </c>
      <c r="G103" s="57"/>
      <c r="H103" s="2"/>
      <c r="N103" s="57"/>
    </row>
    <row r="104" spans="1:14" x14ac:dyDescent="0.25">
      <c r="A104" s="70" t="s">
        <v>2869</v>
      </c>
      <c r="B104" s="70" t="s">
        <v>839</v>
      </c>
      <c r="C104" s="146" t="s">
        <v>239</v>
      </c>
      <c r="G104" s="57"/>
      <c r="H104" s="2"/>
      <c r="N104" s="57"/>
    </row>
    <row r="105" spans="1:14" x14ac:dyDescent="0.25">
      <c r="A105" s="70" t="s">
        <v>2870</v>
      </c>
      <c r="B105" s="70" t="s">
        <v>841</v>
      </c>
      <c r="C105" s="146" t="s">
        <v>239</v>
      </c>
      <c r="G105" s="57"/>
      <c r="H105" s="2"/>
      <c r="N105" s="57"/>
    </row>
    <row r="106" spans="1:14" x14ac:dyDescent="0.25">
      <c r="A106" s="70" t="s">
        <v>2871</v>
      </c>
      <c r="B106" s="70" t="s">
        <v>843</v>
      </c>
      <c r="C106" s="146" t="s">
        <v>239</v>
      </c>
      <c r="G106" s="57"/>
      <c r="H106" s="2"/>
      <c r="N106" s="57"/>
    </row>
    <row r="107" spans="1:14" x14ac:dyDescent="0.25">
      <c r="A107" s="70" t="s">
        <v>2872</v>
      </c>
      <c r="B107" s="70" t="s">
        <v>845</v>
      </c>
      <c r="C107" s="146" t="s">
        <v>239</v>
      </c>
      <c r="G107" s="57"/>
      <c r="H107" s="2"/>
      <c r="N107" s="57"/>
    </row>
    <row r="108" spans="1:14" x14ac:dyDescent="0.25">
      <c r="A108" s="70" t="s">
        <v>2873</v>
      </c>
      <c r="B108" s="70" t="s">
        <v>847</v>
      </c>
      <c r="C108" s="146" t="s">
        <v>239</v>
      </c>
      <c r="G108" s="57"/>
      <c r="H108" s="2"/>
      <c r="N108" s="57"/>
    </row>
    <row r="109" spans="1:14" x14ac:dyDescent="0.25">
      <c r="A109" s="70" t="s">
        <v>2874</v>
      </c>
      <c r="B109" s="70" t="s">
        <v>849</v>
      </c>
      <c r="C109" s="146" t="s">
        <v>239</v>
      </c>
      <c r="G109" s="57"/>
      <c r="H109" s="2"/>
      <c r="N109" s="57"/>
    </row>
    <row r="110" spans="1:14" x14ac:dyDescent="0.25">
      <c r="A110" s="70" t="s">
        <v>2875</v>
      </c>
      <c r="B110" s="70" t="s">
        <v>851</v>
      </c>
      <c r="C110" s="146" t="s">
        <v>239</v>
      </c>
      <c r="G110" s="57"/>
      <c r="H110" s="2"/>
      <c r="N110" s="57"/>
    </row>
    <row r="111" spans="1:14" x14ac:dyDescent="0.25">
      <c r="A111" s="70" t="s">
        <v>2876</v>
      </c>
      <c r="B111" s="70" t="s">
        <v>853</v>
      </c>
      <c r="C111" s="146" t="s">
        <v>239</v>
      </c>
      <c r="G111" s="57"/>
      <c r="H111" s="2"/>
      <c r="N111" s="57"/>
    </row>
    <row r="112" spans="1:14" x14ac:dyDescent="0.25">
      <c r="A112" s="70" t="s">
        <v>2877</v>
      </c>
      <c r="B112" s="70" t="s">
        <v>855</v>
      </c>
      <c r="C112" s="146" t="s">
        <v>239</v>
      </c>
      <c r="G112" s="57"/>
      <c r="H112" s="2"/>
      <c r="N112" s="57"/>
    </row>
    <row r="113" spans="1:14" x14ac:dyDescent="0.25">
      <c r="A113" s="70" t="s">
        <v>2878</v>
      </c>
      <c r="B113" s="70" t="s">
        <v>857</v>
      </c>
      <c r="C113" s="146" t="s">
        <v>239</v>
      </c>
      <c r="G113" s="57"/>
      <c r="H113" s="2"/>
      <c r="N113" s="57"/>
    </row>
    <row r="114" spans="1:14" x14ac:dyDescent="0.25">
      <c r="A114" s="70" t="s">
        <v>2879</v>
      </c>
      <c r="B114" s="70" t="s">
        <v>859</v>
      </c>
      <c r="C114" s="146" t="s">
        <v>239</v>
      </c>
      <c r="G114" s="57"/>
      <c r="H114" s="2"/>
      <c r="N114" s="57"/>
    </row>
    <row r="115" spans="1:14" x14ac:dyDescent="0.25">
      <c r="A115" s="70" t="s">
        <v>2880</v>
      </c>
      <c r="B115" s="70" t="s">
        <v>861</v>
      </c>
      <c r="C115" s="146" t="s">
        <v>239</v>
      </c>
      <c r="G115" s="57"/>
      <c r="H115" s="2"/>
      <c r="N115" s="57"/>
    </row>
    <row r="116" spans="1:14" x14ac:dyDescent="0.25">
      <c r="A116" s="70" t="s">
        <v>2881</v>
      </c>
      <c r="B116" s="70" t="s">
        <v>863</v>
      </c>
      <c r="C116" s="146" t="s">
        <v>239</v>
      </c>
      <c r="G116" s="57"/>
      <c r="H116" s="2"/>
      <c r="N116" s="57"/>
    </row>
    <row r="117" spans="1:14" x14ac:dyDescent="0.25">
      <c r="A117" s="70" t="s">
        <v>2882</v>
      </c>
      <c r="B117" s="70" t="s">
        <v>865</v>
      </c>
      <c r="C117" s="146" t="s">
        <v>239</v>
      </c>
      <c r="G117" s="57"/>
      <c r="H117" s="2"/>
      <c r="N117" s="57"/>
    </row>
    <row r="118" spans="1:14" x14ac:dyDescent="0.25">
      <c r="A118" s="70" t="s">
        <v>2883</v>
      </c>
      <c r="B118" s="143" t="s">
        <v>516</v>
      </c>
      <c r="C118" s="165">
        <f>SUM(C119:C121)</f>
        <v>0</v>
      </c>
      <c r="G118" s="57"/>
      <c r="H118" s="2"/>
      <c r="I118" s="62"/>
      <c r="N118" s="57"/>
    </row>
    <row r="119" spans="1:14" x14ac:dyDescent="0.25">
      <c r="A119" s="70" t="s">
        <v>2884</v>
      </c>
      <c r="B119" s="70" t="s">
        <v>868</v>
      </c>
      <c r="C119" s="146" t="s">
        <v>239</v>
      </c>
      <c r="G119" s="57"/>
      <c r="H119" s="2"/>
      <c r="N119" s="57"/>
    </row>
    <row r="120" spans="1:14" x14ac:dyDescent="0.25">
      <c r="A120" s="70" t="s">
        <v>2885</v>
      </c>
      <c r="B120" s="70" t="s">
        <v>870</v>
      </c>
      <c r="C120" s="146" t="s">
        <v>239</v>
      </c>
      <c r="G120" s="57"/>
      <c r="H120" s="2"/>
      <c r="N120" s="57"/>
    </row>
    <row r="121" spans="1:14" x14ac:dyDescent="0.25">
      <c r="A121" s="70" t="s">
        <v>2886</v>
      </c>
      <c r="B121" s="70" t="s">
        <v>872</v>
      </c>
      <c r="C121" s="146" t="s">
        <v>239</v>
      </c>
      <c r="G121" s="57"/>
      <c r="H121" s="2"/>
      <c r="N121" s="57"/>
    </row>
    <row r="122" spans="1:14" x14ac:dyDescent="0.25">
      <c r="A122" s="70" t="s">
        <v>2887</v>
      </c>
      <c r="B122" s="143" t="s">
        <v>313</v>
      </c>
      <c r="C122" s="165">
        <f>SUM(C123:C133)</f>
        <v>0</v>
      </c>
      <c r="G122" s="57"/>
      <c r="H122" s="2"/>
      <c r="I122" s="62"/>
      <c r="N122" s="57"/>
    </row>
    <row r="123" spans="1:14" x14ac:dyDescent="0.25">
      <c r="A123" s="70" t="s">
        <v>2888</v>
      </c>
      <c r="B123" s="83" t="s">
        <v>518</v>
      </c>
      <c r="C123" s="146" t="s">
        <v>239</v>
      </c>
      <c r="G123" s="57"/>
      <c r="H123" s="2"/>
      <c r="I123" s="74"/>
      <c r="N123" s="57"/>
    </row>
    <row r="124" spans="1:14" x14ac:dyDescent="0.25">
      <c r="A124" s="70" t="s">
        <v>2889</v>
      </c>
      <c r="B124" s="70" t="s">
        <v>520</v>
      </c>
      <c r="C124" s="146" t="s">
        <v>239</v>
      </c>
      <c r="G124" s="57"/>
      <c r="H124" s="2"/>
      <c r="I124" s="74"/>
      <c r="N124" s="57"/>
    </row>
    <row r="125" spans="1:14" x14ac:dyDescent="0.25">
      <c r="A125" s="70" t="s">
        <v>2890</v>
      </c>
      <c r="B125" s="83" t="s">
        <v>522</v>
      </c>
      <c r="C125" s="146" t="s">
        <v>239</v>
      </c>
      <c r="G125" s="57"/>
      <c r="H125" s="2"/>
      <c r="I125" s="74"/>
      <c r="N125" s="57"/>
    </row>
    <row r="126" spans="1:14" x14ac:dyDescent="0.25">
      <c r="A126" s="70" t="s">
        <v>2891</v>
      </c>
      <c r="B126" s="83" t="s">
        <v>524</v>
      </c>
      <c r="C126" s="146" t="s">
        <v>239</v>
      </c>
      <c r="G126" s="57"/>
      <c r="H126" s="2"/>
      <c r="I126" s="74"/>
      <c r="N126" s="57"/>
    </row>
    <row r="127" spans="1:14" x14ac:dyDescent="0.25">
      <c r="A127" s="70" t="s">
        <v>2892</v>
      </c>
      <c r="B127" s="83" t="s">
        <v>526</v>
      </c>
      <c r="C127" s="146" t="s">
        <v>239</v>
      </c>
      <c r="G127" s="57"/>
      <c r="H127" s="2"/>
      <c r="I127" s="74"/>
      <c r="N127" s="57"/>
    </row>
    <row r="128" spans="1:14" x14ac:dyDescent="0.25">
      <c r="A128" s="70" t="s">
        <v>2893</v>
      </c>
      <c r="B128" s="83" t="s">
        <v>528</v>
      </c>
      <c r="C128" s="146" t="s">
        <v>239</v>
      </c>
      <c r="G128" s="57"/>
      <c r="H128" s="2"/>
      <c r="I128" s="74"/>
      <c r="N128" s="57"/>
    </row>
    <row r="129" spans="1:14" x14ac:dyDescent="0.25">
      <c r="A129" s="70" t="s">
        <v>2894</v>
      </c>
      <c r="B129" s="83" t="s">
        <v>530</v>
      </c>
      <c r="C129" s="146" t="s">
        <v>239</v>
      </c>
      <c r="G129" s="57"/>
      <c r="H129" s="2"/>
      <c r="I129" s="74"/>
      <c r="N129" s="57"/>
    </row>
    <row r="130" spans="1:14" x14ac:dyDescent="0.25">
      <c r="A130" s="70" t="s">
        <v>2895</v>
      </c>
      <c r="B130" s="83" t="s">
        <v>532</v>
      </c>
      <c r="C130" s="146" t="s">
        <v>239</v>
      </c>
      <c r="G130" s="57"/>
      <c r="H130" s="2"/>
      <c r="I130" s="74"/>
      <c r="N130" s="57"/>
    </row>
    <row r="131" spans="1:14" x14ac:dyDescent="0.25">
      <c r="A131" s="70" t="s">
        <v>2896</v>
      </c>
      <c r="B131" s="83" t="s">
        <v>534</v>
      </c>
      <c r="C131" s="146" t="s">
        <v>239</v>
      </c>
      <c r="G131" s="57"/>
      <c r="H131" s="2"/>
      <c r="I131" s="74"/>
      <c r="N131" s="57"/>
    </row>
    <row r="132" spans="1:14" x14ac:dyDescent="0.25">
      <c r="A132" s="70" t="s">
        <v>2897</v>
      </c>
      <c r="B132" s="83" t="s">
        <v>536</v>
      </c>
      <c r="C132" s="146" t="s">
        <v>239</v>
      </c>
      <c r="G132" s="57"/>
      <c r="H132" s="2"/>
      <c r="I132" s="74"/>
      <c r="N132" s="57"/>
    </row>
    <row r="133" spans="1:14" x14ac:dyDescent="0.25">
      <c r="A133" s="70" t="s">
        <v>2898</v>
      </c>
      <c r="B133" s="83" t="s">
        <v>313</v>
      </c>
      <c r="C133" s="146" t="s">
        <v>239</v>
      </c>
      <c r="G133" s="57"/>
      <c r="H133" s="2"/>
      <c r="I133" s="74"/>
      <c r="N133" s="57"/>
    </row>
    <row r="134" spans="1:14" outlineLevel="1" x14ac:dyDescent="0.25">
      <c r="A134" s="70" t="s">
        <v>2899</v>
      </c>
      <c r="B134" s="193" t="s">
        <v>317</v>
      </c>
      <c r="C134" s="146"/>
      <c r="G134" s="57"/>
      <c r="H134" s="2"/>
      <c r="I134" s="74"/>
      <c r="N134" s="57"/>
    </row>
    <row r="135" spans="1:14" outlineLevel="1" x14ac:dyDescent="0.25">
      <c r="A135" s="70" t="s">
        <v>2900</v>
      </c>
      <c r="B135" s="193" t="s">
        <v>317</v>
      </c>
      <c r="C135" s="146"/>
      <c r="G135" s="57"/>
      <c r="H135" s="2"/>
      <c r="I135" s="74"/>
      <c r="N135" s="57"/>
    </row>
    <row r="136" spans="1:14" outlineLevel="1" x14ac:dyDescent="0.25">
      <c r="A136" s="70" t="s">
        <v>2901</v>
      </c>
      <c r="B136" s="193" t="s">
        <v>317</v>
      </c>
      <c r="C136" s="146"/>
      <c r="G136" s="57"/>
      <c r="H136" s="2"/>
      <c r="I136" s="74"/>
      <c r="N136" s="57"/>
    </row>
    <row r="137" spans="1:14" outlineLevel="1" x14ac:dyDescent="0.25">
      <c r="A137" s="70" t="s">
        <v>2902</v>
      </c>
      <c r="B137" s="193" t="s">
        <v>317</v>
      </c>
      <c r="C137" s="146"/>
      <c r="G137" s="57"/>
      <c r="H137" s="2"/>
      <c r="I137" s="74"/>
      <c r="N137" s="57"/>
    </row>
    <row r="138" spans="1:14" outlineLevel="1" x14ac:dyDescent="0.25">
      <c r="A138" s="70" t="s">
        <v>2903</v>
      </c>
      <c r="B138" s="193" t="s">
        <v>317</v>
      </c>
      <c r="C138" s="146"/>
      <c r="G138" s="57"/>
      <c r="H138" s="2"/>
      <c r="I138" s="74"/>
      <c r="N138" s="57"/>
    </row>
    <row r="139" spans="1:14" outlineLevel="1" x14ac:dyDescent="0.25">
      <c r="A139" s="70" t="s">
        <v>2904</v>
      </c>
      <c r="B139" s="193" t="s">
        <v>317</v>
      </c>
      <c r="C139" s="146"/>
      <c r="G139" s="57"/>
      <c r="H139" s="2"/>
      <c r="I139" s="74"/>
      <c r="N139" s="57"/>
    </row>
    <row r="140" spans="1:14" outlineLevel="1" x14ac:dyDescent="0.25">
      <c r="A140" s="70" t="s">
        <v>2905</v>
      </c>
      <c r="B140" s="193" t="s">
        <v>317</v>
      </c>
      <c r="C140" s="146"/>
      <c r="G140" s="57"/>
      <c r="H140" s="2"/>
      <c r="I140" s="74"/>
      <c r="N140" s="57"/>
    </row>
    <row r="141" spans="1:14" outlineLevel="1" x14ac:dyDescent="0.25">
      <c r="A141" s="70" t="s">
        <v>2906</v>
      </c>
      <c r="B141" s="193" t="s">
        <v>317</v>
      </c>
      <c r="C141" s="146"/>
      <c r="G141" s="57"/>
      <c r="H141" s="2"/>
      <c r="I141" s="74"/>
      <c r="N141" s="57"/>
    </row>
    <row r="142" spans="1:14" outlineLevel="1" x14ac:dyDescent="0.25">
      <c r="A142" s="70" t="s">
        <v>2907</v>
      </c>
      <c r="B142" s="193" t="s">
        <v>317</v>
      </c>
      <c r="C142" s="146"/>
      <c r="G142" s="57"/>
      <c r="H142" s="2"/>
      <c r="I142" s="74"/>
      <c r="N142" s="57"/>
    </row>
    <row r="143" spans="1:14" outlineLevel="1" x14ac:dyDescent="0.25">
      <c r="A143" s="70" t="s">
        <v>2908</v>
      </c>
      <c r="B143" s="193" t="s">
        <v>317</v>
      </c>
      <c r="C143" s="146"/>
      <c r="G143" s="57"/>
      <c r="H143" s="2"/>
      <c r="I143" s="74"/>
      <c r="N143" s="57"/>
    </row>
    <row r="144" spans="1:14" ht="15" customHeight="1" x14ac:dyDescent="0.25">
      <c r="A144" s="79"/>
      <c r="B144" s="166" t="s">
        <v>1596</v>
      </c>
      <c r="C144" s="167" t="s">
        <v>1510</v>
      </c>
      <c r="D144" s="79"/>
      <c r="E144" s="81"/>
      <c r="F144" s="79"/>
      <c r="G144" s="82"/>
      <c r="H144" s="2"/>
      <c r="I144" s="152"/>
      <c r="J144" s="100"/>
      <c r="K144" s="100"/>
      <c r="L144" s="62"/>
      <c r="M144" s="100"/>
      <c r="N144" s="101"/>
    </row>
    <row r="145" spans="1:14" x14ac:dyDescent="0.25">
      <c r="A145" s="70" t="s">
        <v>2909</v>
      </c>
      <c r="B145" s="179" t="s">
        <v>898</v>
      </c>
      <c r="C145" s="146" t="s">
        <v>239</v>
      </c>
      <c r="G145" s="57"/>
      <c r="H145" s="2"/>
      <c r="I145" s="74"/>
      <c r="N145" s="57"/>
    </row>
    <row r="146" spans="1:14" x14ac:dyDescent="0.25">
      <c r="A146" s="70" t="s">
        <v>2910</v>
      </c>
      <c r="B146" s="179" t="s">
        <v>898</v>
      </c>
      <c r="C146" s="146" t="s">
        <v>239</v>
      </c>
      <c r="G146" s="57"/>
      <c r="H146" s="2"/>
      <c r="I146" s="74"/>
      <c r="N146" s="57"/>
    </row>
    <row r="147" spans="1:14" x14ac:dyDescent="0.25">
      <c r="A147" s="70" t="s">
        <v>2911</v>
      </c>
      <c r="B147" s="179" t="s">
        <v>898</v>
      </c>
      <c r="C147" s="146" t="s">
        <v>239</v>
      </c>
      <c r="G147" s="57"/>
      <c r="H147" s="2"/>
      <c r="I147" s="74"/>
      <c r="N147" s="57"/>
    </row>
    <row r="148" spans="1:14" x14ac:dyDescent="0.25">
      <c r="A148" s="70" t="s">
        <v>2912</v>
      </c>
      <c r="B148" s="179" t="s">
        <v>898</v>
      </c>
      <c r="C148" s="146" t="s">
        <v>239</v>
      </c>
      <c r="G148" s="57"/>
      <c r="H148" s="2"/>
      <c r="I148" s="74"/>
      <c r="N148" s="57"/>
    </row>
    <row r="149" spans="1:14" x14ac:dyDescent="0.25">
      <c r="A149" s="70" t="s">
        <v>2913</v>
      </c>
      <c r="B149" s="179" t="s">
        <v>898</v>
      </c>
      <c r="C149" s="146" t="s">
        <v>239</v>
      </c>
      <c r="G149" s="57"/>
      <c r="H149" s="2"/>
      <c r="I149" s="74"/>
      <c r="N149" s="57"/>
    </row>
    <row r="150" spans="1:14" x14ac:dyDescent="0.25">
      <c r="A150" s="70" t="s">
        <v>2914</v>
      </c>
      <c r="B150" s="179" t="s">
        <v>898</v>
      </c>
      <c r="C150" s="146" t="s">
        <v>239</v>
      </c>
      <c r="G150" s="57"/>
      <c r="H150" s="2"/>
      <c r="I150" s="74"/>
      <c r="N150" s="57"/>
    </row>
    <row r="151" spans="1:14" x14ac:dyDescent="0.25">
      <c r="A151" s="70" t="s">
        <v>2915</v>
      </c>
      <c r="B151" s="179" t="s">
        <v>898</v>
      </c>
      <c r="C151" s="146" t="s">
        <v>239</v>
      </c>
      <c r="G151" s="57"/>
      <c r="H151" s="2"/>
      <c r="I151" s="74"/>
      <c r="N151" s="57"/>
    </row>
    <row r="152" spans="1:14" x14ac:dyDescent="0.25">
      <c r="A152" s="70" t="s">
        <v>2916</v>
      </c>
      <c r="B152" s="179" t="s">
        <v>898</v>
      </c>
      <c r="C152" s="146" t="s">
        <v>239</v>
      </c>
      <c r="G152" s="57"/>
      <c r="H152" s="2"/>
      <c r="I152" s="74"/>
      <c r="N152" s="57"/>
    </row>
    <row r="153" spans="1:14" x14ac:dyDescent="0.25">
      <c r="A153" s="70" t="s">
        <v>2917</v>
      </c>
      <c r="B153" s="179" t="s">
        <v>898</v>
      </c>
      <c r="C153" s="146" t="s">
        <v>239</v>
      </c>
      <c r="G153" s="57"/>
      <c r="H153" s="2"/>
      <c r="I153" s="74"/>
      <c r="N153" s="57"/>
    </row>
    <row r="154" spans="1:14" x14ac:dyDescent="0.25">
      <c r="A154" s="70" t="s">
        <v>2918</v>
      </c>
      <c r="B154" s="179" t="s">
        <v>898</v>
      </c>
      <c r="C154" s="146" t="s">
        <v>239</v>
      </c>
      <c r="G154" s="57"/>
      <c r="H154" s="2"/>
      <c r="I154" s="74"/>
      <c r="N154" s="57"/>
    </row>
    <row r="155" spans="1:14" x14ac:dyDescent="0.25">
      <c r="A155" s="70" t="s">
        <v>2919</v>
      </c>
      <c r="B155" s="179" t="s">
        <v>898</v>
      </c>
      <c r="C155" s="146" t="s">
        <v>239</v>
      </c>
      <c r="G155" s="57"/>
      <c r="H155" s="2"/>
      <c r="I155" s="74"/>
      <c r="N155" s="57"/>
    </row>
    <row r="156" spans="1:14" x14ac:dyDescent="0.25">
      <c r="A156" s="70" t="s">
        <v>2920</v>
      </c>
      <c r="B156" s="179" t="s">
        <v>898</v>
      </c>
      <c r="C156" s="146" t="s">
        <v>239</v>
      </c>
      <c r="G156" s="57"/>
      <c r="H156" s="2"/>
      <c r="I156" s="74"/>
      <c r="N156" s="57"/>
    </row>
    <row r="157" spans="1:14" x14ac:dyDescent="0.25">
      <c r="A157" s="70" t="s">
        <v>2921</v>
      </c>
      <c r="B157" s="179" t="s">
        <v>898</v>
      </c>
      <c r="C157" s="146" t="s">
        <v>239</v>
      </c>
      <c r="G157" s="57"/>
      <c r="H157" s="2"/>
      <c r="I157" s="74"/>
      <c r="N157" s="57"/>
    </row>
    <row r="158" spans="1:14" x14ac:dyDescent="0.25">
      <c r="A158" s="70" t="s">
        <v>2922</v>
      </c>
      <c r="B158" s="179" t="s">
        <v>898</v>
      </c>
      <c r="C158" s="146" t="s">
        <v>239</v>
      </c>
      <c r="G158" s="57"/>
      <c r="H158" s="2"/>
      <c r="I158" s="74"/>
      <c r="N158" s="57"/>
    </row>
    <row r="159" spans="1:14" x14ac:dyDescent="0.25">
      <c r="A159" s="70" t="s">
        <v>2923</v>
      </c>
      <c r="B159" s="179" t="s">
        <v>898</v>
      </c>
      <c r="C159" s="146" t="s">
        <v>239</v>
      </c>
      <c r="G159" s="57"/>
      <c r="H159" s="2"/>
      <c r="I159" s="74"/>
      <c r="N159" s="57"/>
    </row>
    <row r="160" spans="1:14" x14ac:dyDescent="0.25">
      <c r="A160" s="70" t="s">
        <v>2924</v>
      </c>
      <c r="B160" s="179" t="s">
        <v>898</v>
      </c>
      <c r="C160" s="146" t="s">
        <v>239</v>
      </c>
      <c r="G160" s="57"/>
      <c r="H160" s="2"/>
      <c r="I160" s="74"/>
      <c r="N160" s="57"/>
    </row>
    <row r="161" spans="1:14" x14ac:dyDescent="0.25">
      <c r="A161" s="70" t="s">
        <v>2925</v>
      </c>
      <c r="B161" s="179" t="s">
        <v>898</v>
      </c>
      <c r="C161" s="146" t="s">
        <v>239</v>
      </c>
      <c r="G161" s="57"/>
      <c r="H161" s="2"/>
      <c r="I161" s="74"/>
      <c r="N161" s="57"/>
    </row>
    <row r="162" spans="1:14" x14ac:dyDescent="0.25">
      <c r="A162" s="70" t="s">
        <v>2926</v>
      </c>
      <c r="B162" s="179" t="s">
        <v>898</v>
      </c>
      <c r="C162" s="146" t="s">
        <v>239</v>
      </c>
      <c r="G162" s="57"/>
      <c r="H162" s="2"/>
      <c r="I162" s="74"/>
      <c r="N162" s="57"/>
    </row>
    <row r="163" spans="1:14" x14ac:dyDescent="0.25">
      <c r="A163" s="70" t="s">
        <v>2927</v>
      </c>
      <c r="B163" s="179" t="s">
        <v>898</v>
      </c>
      <c r="C163" s="146" t="s">
        <v>239</v>
      </c>
      <c r="G163" s="57"/>
      <c r="H163" s="2"/>
      <c r="I163" s="74"/>
      <c r="N163" s="57"/>
    </row>
    <row r="164" spans="1:14" x14ac:dyDescent="0.25">
      <c r="A164" s="70" t="s">
        <v>2928</v>
      </c>
      <c r="B164" s="179" t="s">
        <v>898</v>
      </c>
      <c r="C164" s="146" t="s">
        <v>239</v>
      </c>
      <c r="G164" s="57"/>
      <c r="H164" s="2"/>
      <c r="I164" s="74"/>
      <c r="N164" s="57"/>
    </row>
    <row r="165" spans="1:14" x14ac:dyDescent="0.25">
      <c r="A165" s="70" t="s">
        <v>2929</v>
      </c>
      <c r="B165" s="179" t="s">
        <v>898</v>
      </c>
      <c r="C165" s="146" t="s">
        <v>239</v>
      </c>
      <c r="G165" s="57"/>
      <c r="H165" s="2"/>
      <c r="I165" s="74"/>
      <c r="N165" s="57"/>
    </row>
    <row r="166" spans="1:14" x14ac:dyDescent="0.25">
      <c r="A166" s="70" t="s">
        <v>2930</v>
      </c>
      <c r="B166" s="179" t="s">
        <v>898</v>
      </c>
      <c r="C166" s="146" t="s">
        <v>239</v>
      </c>
      <c r="G166" s="57"/>
      <c r="H166" s="2"/>
      <c r="I166" s="74"/>
      <c r="N166" s="57"/>
    </row>
    <row r="167" spans="1:14" x14ac:dyDescent="0.25">
      <c r="A167" s="70" t="s">
        <v>2931</v>
      </c>
      <c r="B167" s="179" t="s">
        <v>898</v>
      </c>
      <c r="C167" s="146" t="s">
        <v>239</v>
      </c>
      <c r="G167" s="57"/>
      <c r="H167" s="2"/>
      <c r="I167" s="74"/>
      <c r="N167" s="57"/>
    </row>
    <row r="168" spans="1:14" x14ac:dyDescent="0.25">
      <c r="A168" s="70" t="s">
        <v>2932</v>
      </c>
      <c r="B168" s="179" t="s">
        <v>898</v>
      </c>
      <c r="C168" s="146" t="s">
        <v>239</v>
      </c>
      <c r="G168" s="57"/>
      <c r="H168" s="2"/>
      <c r="I168" s="74"/>
      <c r="N168" s="57"/>
    </row>
    <row r="169" spans="1:14" x14ac:dyDescent="0.25">
      <c r="A169" s="70" t="s">
        <v>2933</v>
      </c>
      <c r="B169" s="179" t="s">
        <v>898</v>
      </c>
      <c r="C169" s="76" t="s">
        <v>239</v>
      </c>
      <c r="G169" s="57"/>
      <c r="H169" s="2"/>
      <c r="I169" s="74"/>
      <c r="N169" s="57"/>
    </row>
    <row r="170" spans="1:14" x14ac:dyDescent="0.25">
      <c r="A170" s="79"/>
      <c r="B170" s="80" t="s">
        <v>947</v>
      </c>
      <c r="C170" s="79" t="s">
        <v>1510</v>
      </c>
      <c r="D170" s="79"/>
      <c r="E170" s="79"/>
      <c r="F170" s="82"/>
      <c r="G170" s="82"/>
      <c r="H170" s="2"/>
      <c r="I170" s="152"/>
      <c r="J170" s="100"/>
      <c r="K170" s="100"/>
      <c r="L170" s="100"/>
      <c r="M170" s="101"/>
      <c r="N170" s="101"/>
    </row>
    <row r="171" spans="1:14" x14ac:dyDescent="0.25">
      <c r="A171" s="70" t="s">
        <v>2934</v>
      </c>
      <c r="B171" s="70" t="s">
        <v>949</v>
      </c>
      <c r="C171" s="146" t="s">
        <v>239</v>
      </c>
      <c r="D171" s="2"/>
      <c r="E171" s="2"/>
      <c r="F171" s="2"/>
      <c r="G171" s="2"/>
      <c r="H171" s="2"/>
      <c r="K171" s="2"/>
      <c r="L171" s="2"/>
      <c r="M171" s="2"/>
      <c r="N171" s="2"/>
    </row>
    <row r="172" spans="1:14" x14ac:dyDescent="0.25">
      <c r="A172" s="70" t="s">
        <v>2935</v>
      </c>
      <c r="B172" s="70" t="s">
        <v>951</v>
      </c>
      <c r="C172" s="146" t="s">
        <v>239</v>
      </c>
      <c r="D172" s="2"/>
      <c r="E172" s="2"/>
      <c r="F172" s="2"/>
      <c r="G172" s="2"/>
      <c r="H172" s="2"/>
      <c r="K172" s="2"/>
      <c r="L172" s="2"/>
      <c r="M172" s="2"/>
      <c r="N172" s="2"/>
    </row>
    <row r="173" spans="1:14" x14ac:dyDescent="0.25">
      <c r="A173" s="70" t="s">
        <v>2936</v>
      </c>
      <c r="B173" s="70" t="s">
        <v>313</v>
      </c>
      <c r="C173" s="146" t="s">
        <v>239</v>
      </c>
      <c r="D173" s="2"/>
      <c r="E173" s="2"/>
      <c r="F173" s="2"/>
      <c r="G173" s="2"/>
      <c r="H173" s="2"/>
      <c r="K173" s="2"/>
      <c r="L173" s="2"/>
      <c r="M173" s="2"/>
      <c r="N173" s="2"/>
    </row>
    <row r="174" spans="1:14" outlineLevel="1" x14ac:dyDescent="0.25">
      <c r="A174" s="70" t="s">
        <v>2937</v>
      </c>
      <c r="C174" s="87"/>
      <c r="D174" s="2"/>
      <c r="E174" s="2"/>
      <c r="F174" s="2"/>
      <c r="G174" s="2"/>
      <c r="H174" s="2"/>
      <c r="K174" s="2"/>
      <c r="L174" s="2"/>
      <c r="M174" s="2"/>
      <c r="N174" s="2"/>
    </row>
    <row r="175" spans="1:14" outlineLevel="1" x14ac:dyDescent="0.25">
      <c r="A175" s="70" t="s">
        <v>2938</v>
      </c>
      <c r="C175" s="87"/>
      <c r="D175" s="2"/>
      <c r="E175" s="2"/>
      <c r="F175" s="2"/>
      <c r="G175" s="2"/>
      <c r="H175" s="2"/>
      <c r="K175" s="2"/>
      <c r="L175" s="2"/>
      <c r="M175" s="2"/>
      <c r="N175" s="2"/>
    </row>
    <row r="176" spans="1:14" outlineLevel="1" x14ac:dyDescent="0.25">
      <c r="A176" s="70" t="s">
        <v>2939</v>
      </c>
      <c r="C176" s="87"/>
      <c r="D176" s="2"/>
      <c r="E176" s="2"/>
      <c r="F176" s="2"/>
      <c r="G176" s="2"/>
      <c r="H176" s="2"/>
      <c r="K176" s="2"/>
      <c r="L176" s="2"/>
      <c r="M176" s="2"/>
      <c r="N176" s="2"/>
    </row>
    <row r="177" spans="1:14" outlineLevel="1" x14ac:dyDescent="0.25">
      <c r="A177" s="70" t="s">
        <v>2940</v>
      </c>
      <c r="C177" s="87"/>
      <c r="D177" s="2"/>
      <c r="E177" s="2"/>
      <c r="F177" s="2"/>
      <c r="G177" s="2"/>
      <c r="H177" s="2"/>
      <c r="K177" s="2"/>
      <c r="L177" s="2"/>
      <c r="M177" s="2"/>
      <c r="N177" s="2"/>
    </row>
    <row r="178" spans="1:14" x14ac:dyDescent="0.25">
      <c r="A178" s="79"/>
      <c r="B178" s="80" t="s">
        <v>959</v>
      </c>
      <c r="C178" s="79" t="s">
        <v>1510</v>
      </c>
      <c r="D178" s="79"/>
      <c r="E178" s="79"/>
      <c r="F178" s="82"/>
      <c r="G178" s="82"/>
      <c r="H178" s="2"/>
      <c r="I178" s="152"/>
      <c r="J178" s="100"/>
      <c r="K178" s="100"/>
      <c r="L178" s="100"/>
      <c r="M178" s="101"/>
      <c r="N178" s="101"/>
    </row>
    <row r="179" spans="1:14" x14ac:dyDescent="0.25">
      <c r="A179" s="70" t="s">
        <v>2941</v>
      </c>
      <c r="B179" s="70" t="s">
        <v>961</v>
      </c>
      <c r="C179" s="146" t="s">
        <v>239</v>
      </c>
      <c r="D179" s="164"/>
      <c r="E179" s="164"/>
      <c r="F179" s="89"/>
      <c r="G179" s="91"/>
      <c r="H179" s="2"/>
      <c r="K179" s="164"/>
      <c r="L179" s="164"/>
      <c r="M179" s="89"/>
      <c r="N179" s="91"/>
    </row>
    <row r="180" spans="1:14" x14ac:dyDescent="0.25">
      <c r="A180" s="70" t="s">
        <v>2942</v>
      </c>
      <c r="B180" s="70" t="s">
        <v>963</v>
      </c>
      <c r="C180" s="146" t="s">
        <v>239</v>
      </c>
      <c r="D180" s="164"/>
      <c r="E180" s="164"/>
      <c r="F180" s="89"/>
      <c r="G180" s="91"/>
      <c r="H180" s="2"/>
      <c r="K180" s="164"/>
      <c r="L180" s="164"/>
      <c r="M180" s="89"/>
      <c r="N180" s="91"/>
    </row>
    <row r="181" spans="1:14" x14ac:dyDescent="0.25">
      <c r="A181" s="70" t="s">
        <v>2943</v>
      </c>
      <c r="B181" s="70" t="s">
        <v>313</v>
      </c>
      <c r="C181" s="146" t="s">
        <v>239</v>
      </c>
      <c r="D181" s="164"/>
      <c r="E181" s="164"/>
      <c r="F181" s="89"/>
      <c r="G181" s="91"/>
      <c r="H181" s="2"/>
      <c r="K181" s="164"/>
      <c r="L181" s="164"/>
      <c r="M181" s="89"/>
      <c r="N181" s="91"/>
    </row>
    <row r="182" spans="1:14" outlineLevel="1" x14ac:dyDescent="0.25">
      <c r="A182" s="70" t="s">
        <v>2944</v>
      </c>
      <c r="C182" s="87"/>
      <c r="D182" s="164"/>
      <c r="E182" s="164"/>
      <c r="F182" s="89"/>
      <c r="G182" s="91"/>
      <c r="H182" s="2"/>
      <c r="K182" s="164"/>
      <c r="L182" s="164"/>
      <c r="M182" s="89"/>
      <c r="N182" s="91"/>
    </row>
    <row r="183" spans="1:14" outlineLevel="1" x14ac:dyDescent="0.25">
      <c r="A183" s="70" t="s">
        <v>2945</v>
      </c>
      <c r="C183" s="87"/>
      <c r="D183" s="164"/>
      <c r="E183" s="164"/>
      <c r="F183" s="89"/>
      <c r="G183" s="91"/>
      <c r="H183" s="2"/>
      <c r="K183" s="164"/>
      <c r="L183" s="164"/>
      <c r="M183" s="89"/>
      <c r="N183" s="91"/>
    </row>
    <row r="184" spans="1:14" outlineLevel="1" x14ac:dyDescent="0.25">
      <c r="A184" s="70" t="s">
        <v>2946</v>
      </c>
      <c r="C184" s="87"/>
      <c r="D184" s="164"/>
      <c r="E184" s="164"/>
      <c r="F184" s="89"/>
      <c r="G184" s="91"/>
      <c r="H184" s="2"/>
      <c r="K184" s="164"/>
      <c r="L184" s="164"/>
      <c r="M184" s="89"/>
      <c r="N184" s="91"/>
    </row>
    <row r="185" spans="1:14" outlineLevel="1" x14ac:dyDescent="0.25">
      <c r="A185" s="70" t="s">
        <v>2947</v>
      </c>
      <c r="C185" s="87"/>
      <c r="D185" s="164"/>
      <c r="E185" s="164"/>
      <c r="F185" s="89"/>
      <c r="G185" s="91"/>
      <c r="H185" s="2"/>
      <c r="K185" s="164"/>
      <c r="L185" s="164"/>
      <c r="M185" s="89"/>
      <c r="N185" s="91"/>
    </row>
    <row r="186" spans="1:14" outlineLevel="1" x14ac:dyDescent="0.25">
      <c r="A186" s="70" t="s">
        <v>2948</v>
      </c>
      <c r="C186" s="87"/>
      <c r="D186" s="164"/>
      <c r="E186" s="164"/>
      <c r="F186" s="89"/>
      <c r="G186" s="91"/>
      <c r="H186" s="2"/>
      <c r="K186" s="164"/>
      <c r="L186" s="164"/>
      <c r="M186" s="89"/>
      <c r="N186" s="91"/>
    </row>
    <row r="187" spans="1:14" outlineLevel="1" x14ac:dyDescent="0.25">
      <c r="A187" s="70" t="s">
        <v>2949</v>
      </c>
      <c r="C187" s="87"/>
      <c r="D187" s="164"/>
      <c r="E187" s="164"/>
      <c r="F187" s="89"/>
      <c r="G187" s="91"/>
      <c r="H187" s="2"/>
      <c r="K187" s="164"/>
      <c r="L187" s="164"/>
      <c r="M187" s="89"/>
      <c r="N187" s="91"/>
    </row>
    <row r="188" spans="1:14" x14ac:dyDescent="0.25">
      <c r="A188" s="79"/>
      <c r="B188" s="80" t="s">
        <v>1638</v>
      </c>
      <c r="C188" s="79" t="s">
        <v>275</v>
      </c>
      <c r="D188" s="79"/>
      <c r="E188" s="79"/>
      <c r="F188" s="79" t="s">
        <v>1510</v>
      </c>
      <c r="G188" s="82"/>
      <c r="H188" s="2"/>
      <c r="I188" s="152"/>
      <c r="J188" s="100"/>
      <c r="K188" s="100"/>
      <c r="L188" s="100"/>
      <c r="M188" s="100"/>
      <c r="N188" s="101"/>
    </row>
    <row r="189" spans="1:14" x14ac:dyDescent="0.25">
      <c r="A189" s="70" t="s">
        <v>2950</v>
      </c>
      <c r="B189" s="83" t="s">
        <v>1640</v>
      </c>
      <c r="C189" s="158" t="s">
        <v>239</v>
      </c>
      <c r="D189" s="164"/>
      <c r="E189" s="164"/>
      <c r="F189" s="92" t="str">
        <f>IF($C$193=0,"",IF(C189="[for completion]","",C189/$C$193))</f>
        <v/>
      </c>
      <c r="G189" s="91"/>
      <c r="H189" s="2"/>
      <c r="I189" s="74"/>
      <c r="K189" s="164"/>
      <c r="L189" s="164"/>
      <c r="M189" s="93"/>
      <c r="N189" s="91"/>
    </row>
    <row r="190" spans="1:14" x14ac:dyDescent="0.25">
      <c r="A190" s="70" t="s">
        <v>2951</v>
      </c>
      <c r="B190" s="83" t="s">
        <v>1642</v>
      </c>
      <c r="C190" s="158" t="s">
        <v>239</v>
      </c>
      <c r="D190" s="164"/>
      <c r="E190" s="164"/>
      <c r="F190" s="92" t="str">
        <f>IF($C$193=0,"",IF(C190="[for completion]","",C190/$C$193))</f>
        <v/>
      </c>
      <c r="G190" s="91"/>
      <c r="H190" s="2"/>
      <c r="I190" s="74"/>
      <c r="K190" s="164"/>
      <c r="L190" s="164"/>
      <c r="M190" s="93"/>
      <c r="N190" s="91"/>
    </row>
    <row r="191" spans="1:14" x14ac:dyDescent="0.25">
      <c r="A191" s="70" t="s">
        <v>2952</v>
      </c>
      <c r="B191" s="83" t="s">
        <v>1644</v>
      </c>
      <c r="C191" s="158" t="s">
        <v>239</v>
      </c>
      <c r="D191" s="164"/>
      <c r="E191" s="164"/>
      <c r="F191" s="92" t="str">
        <f>IF($C$193=0,"",IF(C191="[for completion]","",C191/$C$193))</f>
        <v/>
      </c>
      <c r="G191" s="91"/>
      <c r="H191" s="2"/>
      <c r="I191" s="74"/>
      <c r="K191" s="164"/>
      <c r="L191" s="164"/>
      <c r="M191" s="93"/>
      <c r="N191" s="91"/>
    </row>
    <row r="192" spans="1:14" ht="15" customHeight="1" x14ac:dyDescent="0.25">
      <c r="A192" s="70" t="s">
        <v>2953</v>
      </c>
      <c r="B192" s="83" t="s">
        <v>1646</v>
      </c>
      <c r="C192" s="158" t="s">
        <v>239</v>
      </c>
      <c r="D192" s="164"/>
      <c r="E192" s="164"/>
      <c r="F192" s="92" t="str">
        <f>IF($C$193=0,"",IF(C192="[for completion]","",C192/$C$193))</f>
        <v/>
      </c>
      <c r="G192" s="91"/>
      <c r="H192" s="2"/>
      <c r="I192" s="74"/>
      <c r="K192" s="164"/>
      <c r="L192" s="164"/>
      <c r="M192" s="93"/>
      <c r="N192" s="91"/>
    </row>
    <row r="193" spans="1:14" ht="15" customHeight="1" x14ac:dyDescent="0.25">
      <c r="A193" s="70" t="s">
        <v>2954</v>
      </c>
      <c r="B193" s="94" t="s">
        <v>315</v>
      </c>
      <c r="C193" s="95">
        <f>SUM(C189:C192)</f>
        <v>0</v>
      </c>
      <c r="D193" s="164"/>
      <c r="E193" s="164"/>
      <c r="F193" s="88">
        <f>SUM(F189:F192)</f>
        <v>0</v>
      </c>
      <c r="G193" s="91"/>
      <c r="H193" s="2"/>
      <c r="I193" s="74"/>
      <c r="K193" s="164"/>
      <c r="L193" s="164"/>
      <c r="M193" s="93"/>
      <c r="N193" s="91"/>
    </row>
    <row r="194" spans="1:14" ht="15" customHeight="1" outlineLevel="1" x14ac:dyDescent="0.25">
      <c r="A194" s="70" t="s">
        <v>2955</v>
      </c>
      <c r="B194" s="136" t="s">
        <v>1649</v>
      </c>
      <c r="C194" s="76"/>
      <c r="D194" s="164"/>
      <c r="E194" s="164"/>
      <c r="F194" s="137" t="str">
        <f>IF($C$193=0,"",IF(C194="[for completion]","",C194/$C$193))</f>
        <v/>
      </c>
      <c r="G194" s="91"/>
      <c r="H194" s="2"/>
      <c r="I194" s="74"/>
      <c r="K194" s="164"/>
      <c r="L194" s="164"/>
      <c r="M194" s="93"/>
      <c r="N194" s="91"/>
    </row>
    <row r="195" spans="1:14" ht="15" customHeight="1" outlineLevel="1" x14ac:dyDescent="0.25">
      <c r="A195" s="70" t="s">
        <v>2956</v>
      </c>
      <c r="B195" s="136" t="s">
        <v>1651</v>
      </c>
      <c r="C195" s="76"/>
      <c r="D195" s="164"/>
      <c r="E195" s="164"/>
      <c r="F195" s="137" t="str">
        <f t="shared" ref="F195:F200" si="2">IF($C$193=0,"",IF(C195="[for completion]","",C195/$C$193))</f>
        <v/>
      </c>
      <c r="G195" s="91"/>
      <c r="H195" s="2"/>
      <c r="I195" s="74"/>
      <c r="K195" s="164"/>
      <c r="L195" s="164"/>
      <c r="M195" s="93"/>
      <c r="N195" s="91"/>
    </row>
    <row r="196" spans="1:14" ht="15" customHeight="1" outlineLevel="1" x14ac:dyDescent="0.25">
      <c r="A196" s="70" t="s">
        <v>2957</v>
      </c>
      <c r="B196" s="136" t="s">
        <v>1653</v>
      </c>
      <c r="C196" s="76"/>
      <c r="D196" s="164"/>
      <c r="E196" s="164"/>
      <c r="F196" s="137" t="str">
        <f t="shared" si="2"/>
        <v/>
      </c>
      <c r="G196" s="91"/>
      <c r="H196" s="2"/>
      <c r="I196" s="74"/>
      <c r="K196" s="164"/>
      <c r="L196" s="164"/>
      <c r="M196" s="93"/>
      <c r="N196" s="91"/>
    </row>
    <row r="197" spans="1:14" ht="15" customHeight="1" outlineLevel="1" x14ac:dyDescent="0.25">
      <c r="A197" s="70" t="s">
        <v>2958</v>
      </c>
      <c r="B197" s="136" t="s">
        <v>1655</v>
      </c>
      <c r="C197" s="76"/>
      <c r="D197" s="164"/>
      <c r="E197" s="164"/>
      <c r="F197" s="137" t="str">
        <f t="shared" si="2"/>
        <v/>
      </c>
      <c r="G197" s="91"/>
      <c r="H197" s="2"/>
      <c r="I197" s="74"/>
      <c r="K197" s="164"/>
      <c r="L197" s="164"/>
      <c r="M197" s="93"/>
      <c r="N197" s="91"/>
    </row>
    <row r="198" spans="1:14" ht="15" customHeight="1" outlineLevel="1" x14ac:dyDescent="0.25">
      <c r="A198" s="70" t="s">
        <v>2959</v>
      </c>
      <c r="B198" s="136" t="s">
        <v>1657</v>
      </c>
      <c r="C198" s="76"/>
      <c r="D198" s="164"/>
      <c r="E198" s="164"/>
      <c r="F198" s="137" t="str">
        <f t="shared" si="2"/>
        <v/>
      </c>
      <c r="G198" s="91"/>
      <c r="H198" s="2"/>
      <c r="I198" s="74"/>
      <c r="K198" s="164"/>
      <c r="L198" s="164"/>
      <c r="M198" s="93"/>
      <c r="N198" s="91"/>
    </row>
    <row r="199" spans="1:14" ht="15" customHeight="1" outlineLevel="1" x14ac:dyDescent="0.25">
      <c r="A199" s="70" t="s">
        <v>2960</v>
      </c>
      <c r="B199" s="136" t="s">
        <v>1659</v>
      </c>
      <c r="C199" s="76"/>
      <c r="D199" s="164"/>
      <c r="E199" s="164"/>
      <c r="F199" s="137" t="str">
        <f t="shared" si="2"/>
        <v/>
      </c>
      <c r="G199" s="91"/>
      <c r="H199" s="2"/>
      <c r="I199" s="74"/>
      <c r="K199" s="164"/>
      <c r="L199" s="164"/>
      <c r="M199" s="93"/>
      <c r="N199" s="91"/>
    </row>
    <row r="200" spans="1:14" ht="15" customHeight="1" outlineLevel="1" x14ac:dyDescent="0.25">
      <c r="A200" s="70" t="s">
        <v>2961</v>
      </c>
      <c r="B200" s="136" t="s">
        <v>1661</v>
      </c>
      <c r="C200" s="76"/>
      <c r="D200" s="164"/>
      <c r="E200" s="164"/>
      <c r="F200" s="137" t="str">
        <f t="shared" si="2"/>
        <v/>
      </c>
      <c r="G200" s="91"/>
      <c r="H200" s="2"/>
      <c r="I200" s="74"/>
      <c r="K200" s="164"/>
      <c r="L200" s="164"/>
      <c r="M200" s="93"/>
      <c r="N200" s="91"/>
    </row>
    <row r="201" spans="1:14" ht="15" customHeight="1" outlineLevel="1" x14ac:dyDescent="0.25">
      <c r="A201" s="70" t="s">
        <v>2962</v>
      </c>
      <c r="B201" s="97"/>
      <c r="D201" s="164"/>
      <c r="E201" s="164"/>
      <c r="F201" s="93"/>
      <c r="G201" s="91"/>
      <c r="H201" s="2"/>
      <c r="I201" s="74"/>
      <c r="K201" s="164"/>
      <c r="L201" s="164"/>
      <c r="M201" s="93"/>
      <c r="N201" s="91"/>
    </row>
    <row r="202" spans="1:14" ht="15" customHeight="1" outlineLevel="1" x14ac:dyDescent="0.25">
      <c r="A202" s="70" t="s">
        <v>2963</v>
      </c>
      <c r="B202" s="97"/>
      <c r="D202" s="164"/>
      <c r="E202" s="164"/>
      <c r="F202" s="93"/>
      <c r="G202" s="91"/>
      <c r="H202" s="2"/>
      <c r="I202" s="74"/>
      <c r="K202" s="164"/>
      <c r="L202" s="164"/>
      <c r="M202" s="93"/>
      <c r="N202" s="91"/>
    </row>
    <row r="203" spans="1:14" ht="15" customHeight="1" outlineLevel="1" x14ac:dyDescent="0.25">
      <c r="A203" s="70" t="s">
        <v>2964</v>
      </c>
      <c r="B203" s="97"/>
      <c r="D203" s="164"/>
      <c r="E203" s="164"/>
      <c r="F203" s="93"/>
      <c r="G203" s="91"/>
      <c r="H203" s="2"/>
      <c r="I203" s="74"/>
      <c r="K203" s="164"/>
      <c r="L203" s="164"/>
      <c r="M203" s="93"/>
      <c r="N203" s="91"/>
    </row>
    <row r="204" spans="1:14" ht="15" customHeight="1" outlineLevel="1" x14ac:dyDescent="0.25">
      <c r="A204" s="70" t="s">
        <v>2965</v>
      </c>
      <c r="B204" s="97"/>
      <c r="D204" s="164"/>
      <c r="E204" s="164"/>
      <c r="F204" s="93"/>
      <c r="G204" s="91"/>
      <c r="H204" s="2"/>
      <c r="I204" s="74"/>
      <c r="K204" s="164"/>
      <c r="L204" s="164"/>
      <c r="M204" s="93"/>
      <c r="N204" s="91"/>
    </row>
    <row r="205" spans="1:14" ht="15" customHeight="1" outlineLevel="1" x14ac:dyDescent="0.25">
      <c r="A205" s="70" t="s">
        <v>2966</v>
      </c>
      <c r="B205" s="74"/>
      <c r="D205" s="164"/>
      <c r="E205" s="164"/>
      <c r="F205" s="93"/>
      <c r="G205" s="91"/>
      <c r="H205" s="2"/>
      <c r="I205" s="74"/>
      <c r="K205" s="164"/>
      <c r="L205" s="164"/>
      <c r="M205" s="93"/>
      <c r="N205" s="91"/>
    </row>
    <row r="206" spans="1:14" outlineLevel="1" x14ac:dyDescent="0.25">
      <c r="A206" s="70" t="s">
        <v>2967</v>
      </c>
      <c r="B206" s="55"/>
      <c r="C206" s="55"/>
      <c r="D206" s="55"/>
      <c r="E206" s="55"/>
      <c r="F206" s="93"/>
      <c r="G206" s="91"/>
      <c r="H206" s="2"/>
      <c r="I206" s="163"/>
      <c r="J206" s="74"/>
      <c r="K206" s="164"/>
      <c r="L206" s="164"/>
      <c r="M206" s="89"/>
      <c r="N206" s="91"/>
    </row>
    <row r="207" spans="1:14" ht="15" customHeight="1" x14ac:dyDescent="0.25">
      <c r="A207" s="79"/>
      <c r="B207" s="109" t="s">
        <v>1668</v>
      </c>
      <c r="C207" s="79" t="s">
        <v>1510</v>
      </c>
      <c r="D207" s="79"/>
      <c r="E207" s="79"/>
      <c r="F207" s="82"/>
      <c r="G207" s="82"/>
      <c r="H207" s="2"/>
      <c r="I207" s="152"/>
      <c r="J207" s="100"/>
      <c r="K207" s="100"/>
      <c r="L207" s="100"/>
      <c r="M207" s="101"/>
      <c r="N207" s="101"/>
    </row>
    <row r="208" spans="1:14" x14ac:dyDescent="0.25">
      <c r="A208" s="70" t="s">
        <v>2968</v>
      </c>
      <c r="B208" s="70" t="s">
        <v>988</v>
      </c>
      <c r="C208" s="146" t="s">
        <v>239</v>
      </c>
      <c r="D208" s="2"/>
      <c r="E208" s="54"/>
      <c r="F208" s="54"/>
      <c r="G208" s="2"/>
      <c r="H208" s="2"/>
      <c r="K208" s="2"/>
      <c r="L208" s="54"/>
      <c r="M208" s="54"/>
      <c r="N208" s="2"/>
    </row>
    <row r="209" spans="1:14" outlineLevel="1" x14ac:dyDescent="0.25">
      <c r="A209" s="70" t="s">
        <v>2969</v>
      </c>
      <c r="B209" s="147" t="s">
        <v>990</v>
      </c>
      <c r="C209" s="146" t="s">
        <v>239</v>
      </c>
      <c r="D209" s="2"/>
      <c r="E209" s="54"/>
      <c r="F209" s="54"/>
      <c r="G209" s="2"/>
      <c r="H209" s="2"/>
      <c r="K209" s="2"/>
      <c r="L209" s="54"/>
      <c r="M209" s="54"/>
      <c r="N209" s="2"/>
    </row>
    <row r="210" spans="1:14" outlineLevel="1" x14ac:dyDescent="0.25">
      <c r="A210" s="70" t="s">
        <v>2970</v>
      </c>
      <c r="D210" s="2"/>
      <c r="E210" s="54"/>
      <c r="F210" s="54"/>
      <c r="G210" s="2"/>
      <c r="H210" s="2"/>
      <c r="K210" s="2"/>
      <c r="L210" s="54"/>
      <c r="M210" s="54"/>
      <c r="N210" s="2"/>
    </row>
    <row r="211" spans="1:14" outlineLevel="1" x14ac:dyDescent="0.25">
      <c r="A211" s="70" t="s">
        <v>2971</v>
      </c>
      <c r="D211" s="2"/>
      <c r="E211" s="54"/>
      <c r="F211" s="54"/>
      <c r="G211" s="2"/>
      <c r="H211" s="2"/>
      <c r="K211" s="2"/>
      <c r="L211" s="54"/>
      <c r="M211" s="54"/>
      <c r="N211" s="2"/>
    </row>
    <row r="212" spans="1:14" outlineLevel="1" x14ac:dyDescent="0.25">
      <c r="A212" s="70" t="s">
        <v>2972</v>
      </c>
      <c r="D212" s="2"/>
      <c r="E212" s="54"/>
      <c r="F212" s="54"/>
      <c r="G212" s="2"/>
      <c r="H212" s="2"/>
      <c r="K212" s="2"/>
      <c r="L212" s="54"/>
      <c r="M212" s="54"/>
      <c r="N212" s="2"/>
    </row>
    <row r="213" spans="1:14" x14ac:dyDescent="0.25">
      <c r="A213" s="79"/>
      <c r="B213" s="80" t="s">
        <v>1674</v>
      </c>
      <c r="C213" s="79" t="s">
        <v>1510</v>
      </c>
      <c r="D213" s="79"/>
      <c r="E213" s="79"/>
      <c r="F213" s="82"/>
      <c r="G213" s="82"/>
      <c r="H213" s="2"/>
      <c r="I213" s="152"/>
      <c r="J213" s="100"/>
      <c r="K213" s="100"/>
      <c r="L213" s="100"/>
      <c r="M213" s="101"/>
      <c r="N213" s="101"/>
    </row>
    <row r="214" spans="1:14" ht="15" customHeight="1" x14ac:dyDescent="0.25">
      <c r="A214" s="70" t="s">
        <v>2973</v>
      </c>
      <c r="B214" s="70" t="s">
        <v>1676</v>
      </c>
      <c r="C214" s="146" t="s">
        <v>239</v>
      </c>
      <c r="D214" s="2"/>
      <c r="E214" s="2"/>
      <c r="F214" s="2"/>
      <c r="G214" s="2"/>
      <c r="H214" s="2"/>
      <c r="K214" s="2"/>
      <c r="L214" s="2"/>
      <c r="M214" s="2"/>
      <c r="N214" s="2"/>
    </row>
    <row r="215" spans="1:14" outlineLevel="1" x14ac:dyDescent="0.25">
      <c r="A215" s="70" t="s">
        <v>2974</v>
      </c>
      <c r="D215" s="2"/>
      <c r="E215" s="2"/>
      <c r="F215" s="2"/>
      <c r="G215" s="2"/>
      <c r="H215" s="2"/>
      <c r="K215" s="2"/>
      <c r="L215" s="2"/>
      <c r="M215" s="2"/>
      <c r="N215" s="2"/>
    </row>
    <row r="216" spans="1:14" outlineLevel="1" x14ac:dyDescent="0.25">
      <c r="A216" s="70" t="s">
        <v>2975</v>
      </c>
      <c r="D216" s="2"/>
      <c r="E216" s="2"/>
      <c r="F216" s="2"/>
      <c r="G216" s="2"/>
      <c r="H216" s="2"/>
      <c r="K216" s="2"/>
      <c r="L216" s="2"/>
      <c r="M216" s="2"/>
      <c r="N216" s="2"/>
    </row>
    <row r="217" spans="1:14" outlineLevel="1" x14ac:dyDescent="0.25">
      <c r="A217" s="70" t="s">
        <v>2976</v>
      </c>
      <c r="D217" s="2"/>
      <c r="E217" s="2"/>
      <c r="F217" s="2"/>
      <c r="G217" s="2"/>
      <c r="H217" s="2"/>
      <c r="K217" s="2"/>
      <c r="L217" s="2"/>
      <c r="M217" s="2"/>
      <c r="N217" s="2"/>
    </row>
    <row r="218" spans="1:14" outlineLevel="1" x14ac:dyDescent="0.25">
      <c r="A218" s="70" t="s">
        <v>2977</v>
      </c>
      <c r="D218" s="2"/>
      <c r="E218" s="2"/>
      <c r="F218" s="2"/>
      <c r="G218" s="2"/>
      <c r="H218" s="2"/>
      <c r="K218" s="2"/>
      <c r="L218" s="2"/>
      <c r="M218" s="2"/>
      <c r="N218" s="2"/>
    </row>
    <row r="219" spans="1:14" outlineLevel="1" x14ac:dyDescent="0.25">
      <c r="A219" s="70" t="s">
        <v>2978</v>
      </c>
    </row>
    <row r="220" spans="1:14" outlineLevel="1" x14ac:dyDescent="0.25">
      <c r="A220" s="70" t="s">
        <v>2979</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Ark14"/>
  <dimension ref="A1"/>
  <sheetViews>
    <sheetView workbookViewId="0">
      <selection activeCell="G9" sqref="G9"/>
    </sheetView>
  </sheetViews>
  <sheetFormatPr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Ark15"/>
  <dimension ref="A1"/>
  <sheetViews>
    <sheetView zoomScale="75" zoomScaleNormal="75" workbookViewId="0">
      <selection activeCell="J14" sqref="J14"/>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Ark2">
    <tabColor rgb="FF847A75"/>
  </sheetPr>
  <dimension ref="B1:J43"/>
  <sheetViews>
    <sheetView zoomScale="75" zoomScaleNormal="75" workbookViewId="0">
      <selection activeCell="F10" sqref="F10"/>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495" t="s">
        <v>162</v>
      </c>
      <c r="E6" s="495"/>
      <c r="F6" s="495"/>
      <c r="G6" s="495"/>
      <c r="H6" s="495"/>
      <c r="I6" s="18"/>
      <c r="J6" s="19"/>
    </row>
    <row r="7" spans="2:10" ht="26.25" x14ac:dyDescent="0.25">
      <c r="B7" s="17"/>
      <c r="C7" s="18"/>
      <c r="D7" s="18"/>
      <c r="E7" s="18"/>
      <c r="F7" s="213" t="s">
        <v>825</v>
      </c>
      <c r="G7" s="18"/>
      <c r="H7" s="18"/>
      <c r="I7" s="18"/>
      <c r="J7" s="19"/>
    </row>
    <row r="8" spans="2:10" ht="26.25" x14ac:dyDescent="0.25">
      <c r="B8" s="17"/>
      <c r="C8" s="18"/>
      <c r="D8" s="18"/>
      <c r="E8" s="18"/>
      <c r="F8" s="213" t="str" cm="1">
        <f t="array" ref="F8">"Nykredit Realkredit - Capital Center "&amp;Table1[Kapitalcenter]</f>
        <v>Nykredit Realkredit - Capital Center E</v>
      </c>
      <c r="G8" s="18"/>
      <c r="H8" s="18"/>
      <c r="I8" s="18"/>
      <c r="J8" s="19"/>
    </row>
    <row r="9" spans="2:10" ht="21" x14ac:dyDescent="0.25">
      <c r="B9" s="17"/>
      <c r="C9" s="18"/>
      <c r="D9" s="18"/>
      <c r="E9" s="18"/>
      <c r="F9" s="522" t="s">
        <v>3542</v>
      </c>
      <c r="G9" s="18"/>
      <c r="H9" s="18"/>
      <c r="I9" s="18"/>
      <c r="J9" s="19"/>
    </row>
    <row r="10" spans="2:10" ht="21" x14ac:dyDescent="0.25">
      <c r="B10" s="17"/>
      <c r="C10" s="18"/>
      <c r="D10" s="18"/>
      <c r="E10" s="18"/>
      <c r="F10" s="214" t="str" cm="1">
        <f t="array" ref="F10">"Cut-off Date: "&amp;Table1[Cut-off date]</f>
        <v>Cut-off Date: 30/06/26</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76" customFormat="1" x14ac:dyDescent="0.25">
      <c r="B24" s="236"/>
      <c r="C24" s="237"/>
      <c r="D24" s="491" t="s">
        <v>164</v>
      </c>
      <c r="E24" s="492" t="s">
        <v>165</v>
      </c>
      <c r="F24" s="492"/>
      <c r="G24" s="492"/>
      <c r="H24" s="492"/>
      <c r="I24" s="237"/>
      <c r="J24" s="238"/>
    </row>
    <row r="25" spans="2:10" s="176" customFormat="1" x14ac:dyDescent="0.25">
      <c r="B25" s="236"/>
      <c r="C25" s="237"/>
      <c r="D25" s="237"/>
      <c r="H25" s="237"/>
      <c r="I25" s="237"/>
      <c r="J25" s="238"/>
    </row>
    <row r="26" spans="2:10" s="176" customFormat="1" x14ac:dyDescent="0.25">
      <c r="B26" s="236"/>
      <c r="C26" s="237"/>
      <c r="D26" s="491" t="s">
        <v>166</v>
      </c>
      <c r="E26" s="492"/>
      <c r="F26" s="492"/>
      <c r="G26" s="492"/>
      <c r="H26" s="492"/>
      <c r="I26" s="237"/>
      <c r="J26" s="238"/>
    </row>
    <row r="27" spans="2:10" s="176" customFormat="1" x14ac:dyDescent="0.25">
      <c r="B27" s="236"/>
      <c r="C27" s="237"/>
      <c r="D27" s="235"/>
      <c r="E27" s="235"/>
      <c r="F27" s="235"/>
      <c r="G27" s="235"/>
      <c r="H27" s="235"/>
      <c r="I27" s="237"/>
      <c r="J27" s="238"/>
    </row>
    <row r="28" spans="2:10" s="176" customFormat="1" x14ac:dyDescent="0.25">
      <c r="B28" s="236"/>
      <c r="C28" s="237"/>
      <c r="D28" s="491" t="s">
        <v>167</v>
      </c>
      <c r="E28" s="492" t="s">
        <v>165</v>
      </c>
      <c r="F28" s="492"/>
      <c r="G28" s="492"/>
      <c r="H28" s="492"/>
      <c r="I28" s="237"/>
      <c r="J28" s="238"/>
    </row>
    <row r="29" spans="2:10" s="176" customFormat="1" x14ac:dyDescent="0.25">
      <c r="B29" s="236"/>
      <c r="C29" s="237"/>
      <c r="D29" s="235"/>
      <c r="E29" s="235"/>
      <c r="F29" s="235"/>
      <c r="G29" s="235"/>
      <c r="H29" s="235"/>
      <c r="I29" s="237"/>
      <c r="J29" s="238"/>
    </row>
    <row r="30" spans="2:10" s="176" customFormat="1" x14ac:dyDescent="0.25">
      <c r="B30" s="236"/>
      <c r="C30" s="237"/>
      <c r="D30" s="491" t="s">
        <v>168</v>
      </c>
      <c r="E30" s="492" t="s">
        <v>165</v>
      </c>
      <c r="F30" s="492"/>
      <c r="G30" s="492"/>
      <c r="H30" s="492"/>
      <c r="I30" s="237"/>
      <c r="J30" s="238"/>
    </row>
    <row r="31" spans="2:10" s="176" customFormat="1" x14ac:dyDescent="0.25">
      <c r="B31" s="236"/>
      <c r="C31" s="237"/>
      <c r="D31" s="235"/>
      <c r="E31" s="235"/>
      <c r="F31" s="235"/>
      <c r="G31" s="235"/>
      <c r="H31" s="235"/>
      <c r="I31" s="237"/>
      <c r="J31" s="238"/>
    </row>
    <row r="32" spans="2:10" s="176" customFormat="1" x14ac:dyDescent="0.25">
      <c r="B32" s="236"/>
      <c r="C32" s="237"/>
      <c r="D32" s="491" t="s">
        <v>169</v>
      </c>
      <c r="E32" s="492" t="s">
        <v>165</v>
      </c>
      <c r="F32" s="492"/>
      <c r="G32" s="492"/>
      <c r="H32" s="492"/>
      <c r="I32" s="237"/>
      <c r="J32" s="238"/>
    </row>
    <row r="33" spans="2:10" s="176" customFormat="1" x14ac:dyDescent="0.25">
      <c r="B33" s="236"/>
      <c r="C33" s="237"/>
      <c r="I33" s="237"/>
      <c r="J33" s="238"/>
    </row>
    <row r="34" spans="2:10" s="176" customFormat="1" x14ac:dyDescent="0.25">
      <c r="B34" s="236"/>
      <c r="C34" s="237"/>
      <c r="D34" s="491" t="s">
        <v>170</v>
      </c>
      <c r="E34" s="492" t="s">
        <v>165</v>
      </c>
      <c r="F34" s="492"/>
      <c r="G34" s="492"/>
      <c r="H34" s="492"/>
      <c r="I34" s="237"/>
      <c r="J34" s="238"/>
    </row>
    <row r="35" spans="2:10" s="176" customFormat="1" x14ac:dyDescent="0.25">
      <c r="B35" s="236"/>
      <c r="C35" s="237"/>
      <c r="D35" s="237"/>
      <c r="E35" s="237"/>
      <c r="F35" s="237"/>
      <c r="G35" s="237"/>
      <c r="H35" s="237"/>
      <c r="I35" s="237"/>
      <c r="J35" s="238"/>
    </row>
    <row r="36" spans="2:10" s="176" customFormat="1" x14ac:dyDescent="0.25">
      <c r="B36" s="236"/>
      <c r="C36" s="237"/>
      <c r="D36" s="493" t="s">
        <v>171</v>
      </c>
      <c r="E36" s="494"/>
      <c r="F36" s="494"/>
      <c r="G36" s="494"/>
      <c r="H36" s="494"/>
      <c r="I36" s="237"/>
      <c r="J36" s="238"/>
    </row>
    <row r="37" spans="2:10" s="176" customFormat="1" x14ac:dyDescent="0.25">
      <c r="B37" s="236"/>
      <c r="C37" s="237"/>
      <c r="D37" s="237"/>
      <c r="E37" s="237"/>
      <c r="F37" s="239"/>
      <c r="G37" s="237"/>
      <c r="H37" s="237"/>
      <c r="I37" s="237"/>
      <c r="J37" s="238"/>
    </row>
    <row r="38" spans="2:10" s="176" customFormat="1" x14ac:dyDescent="0.25">
      <c r="B38" s="236"/>
      <c r="C38" s="237"/>
      <c r="D38" s="493" t="s">
        <v>172</v>
      </c>
      <c r="E38" s="494"/>
      <c r="F38" s="494"/>
      <c r="G38" s="494"/>
      <c r="H38" s="494"/>
      <c r="I38" s="237"/>
      <c r="J38" s="238"/>
    </row>
    <row r="39" spans="2:10" s="176" customFormat="1" x14ac:dyDescent="0.25">
      <c r="B39" s="236"/>
      <c r="C39" s="237"/>
      <c r="I39" s="237"/>
      <c r="J39" s="238"/>
    </row>
    <row r="40" spans="2:10" s="176" customFormat="1" x14ac:dyDescent="0.25">
      <c r="B40" s="236"/>
      <c r="C40" s="237"/>
      <c r="D40" s="493" t="s">
        <v>173</v>
      </c>
      <c r="E40" s="494" t="s">
        <v>165</v>
      </c>
      <c r="F40" s="494"/>
      <c r="G40" s="494"/>
      <c r="H40" s="494"/>
      <c r="I40" s="237"/>
      <c r="J40" s="238"/>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codeName="Ark4">
    <tabColor rgb="FF847A75"/>
  </sheetPr>
  <dimension ref="A1:AE36"/>
  <sheetViews>
    <sheetView zoomScale="75" zoomScaleNormal="75" workbookViewId="0">
      <selection activeCell="E8" sqref="E8"/>
    </sheetView>
  </sheetViews>
  <sheetFormatPr defaultRowHeight="15" x14ac:dyDescent="0.25"/>
  <cols>
    <col min="1" max="1" width="4.7109375" style="51" customWidth="1"/>
    <col min="2" max="2" width="16.85546875" style="34" bestFit="1" customWidth="1"/>
    <col min="3" max="3" width="162.28515625" style="35" customWidth="1"/>
    <col min="4" max="31" width="9" style="32"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484" t="s">
        <v>175</v>
      </c>
      <c r="B1" s="485"/>
      <c r="C1" s="485"/>
    </row>
    <row r="2" spans="1:31" ht="31.5" x14ac:dyDescent="0.5">
      <c r="A2" s="33" t="s">
        <v>174</v>
      </c>
      <c r="B2" s="31"/>
      <c r="C2" s="31"/>
    </row>
    <row r="3" spans="1:31" x14ac:dyDescent="0.25">
      <c r="A3" s="29"/>
    </row>
    <row r="4" spans="1:31" s="30" customFormat="1" ht="18.75" x14ac:dyDescent="0.25">
      <c r="A4" s="36"/>
      <c r="B4" s="37"/>
      <c r="C4" s="38" t="s">
        <v>176</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row>
    <row r="5" spans="1:31" ht="18.75" x14ac:dyDescent="0.25">
      <c r="A5" s="40" t="s">
        <v>177</v>
      </c>
      <c r="B5" s="41"/>
      <c r="C5" s="42"/>
    </row>
    <row r="6" spans="1:31" ht="14.45" customHeight="1" x14ac:dyDescent="0.25">
      <c r="A6" s="43" t="s">
        <v>178</v>
      </c>
      <c r="B6" s="43"/>
      <c r="C6" s="44"/>
    </row>
    <row r="7" spans="1:31" ht="60" x14ac:dyDescent="0.25">
      <c r="A7" s="45"/>
      <c r="B7" s="46" t="s">
        <v>179</v>
      </c>
      <c r="C7" s="47" t="s">
        <v>180</v>
      </c>
    </row>
    <row r="8" spans="1:31" ht="14.45" customHeight="1" x14ac:dyDescent="0.25">
      <c r="A8" s="43" t="s">
        <v>181</v>
      </c>
      <c r="B8" s="43"/>
      <c r="C8" s="44"/>
    </row>
    <row r="9" spans="1:31" ht="23.25" customHeight="1" x14ac:dyDescent="0.25">
      <c r="A9" s="48"/>
      <c r="B9" s="46" t="s">
        <v>182</v>
      </c>
      <c r="C9" s="49" t="s">
        <v>183</v>
      </c>
    </row>
    <row r="10" spans="1:31" ht="14.45" customHeight="1" x14ac:dyDescent="0.25">
      <c r="A10" s="43" t="s">
        <v>184</v>
      </c>
      <c r="B10" s="43"/>
      <c r="C10" s="44"/>
    </row>
    <row r="11" spans="1:31" ht="23.25" customHeight="1" x14ac:dyDescent="0.25">
      <c r="A11" s="48"/>
      <c r="B11" s="46" t="s">
        <v>185</v>
      </c>
      <c r="C11" s="49" t="s">
        <v>186</v>
      </c>
    </row>
    <row r="12" spans="1:31" ht="14.45" customHeight="1" x14ac:dyDescent="0.25">
      <c r="A12" s="43" t="s">
        <v>187</v>
      </c>
      <c r="B12" s="43"/>
      <c r="C12" s="44"/>
    </row>
    <row r="13" spans="1:31" ht="30" x14ac:dyDescent="0.25">
      <c r="A13" s="45"/>
      <c r="B13" s="46" t="s">
        <v>188</v>
      </c>
      <c r="C13" s="47" t="s">
        <v>223</v>
      </c>
    </row>
    <row r="14" spans="1:31" ht="14.45" customHeight="1" x14ac:dyDescent="0.25">
      <c r="A14" s="43" t="s">
        <v>189</v>
      </c>
      <c r="B14" s="43"/>
      <c r="C14" s="44"/>
    </row>
    <row r="15" spans="1:31" ht="38.25" customHeight="1" x14ac:dyDescent="0.25">
      <c r="A15" s="45"/>
      <c r="B15" s="46" t="s">
        <v>190</v>
      </c>
      <c r="C15" s="49" t="s">
        <v>191</v>
      </c>
    </row>
    <row r="16" spans="1:31" ht="14.45" customHeight="1" x14ac:dyDescent="0.25">
      <c r="A16" s="43" t="s">
        <v>192</v>
      </c>
      <c r="B16" s="43"/>
      <c r="C16" s="44"/>
    </row>
    <row r="17" spans="1:3" ht="26.25" customHeight="1" x14ac:dyDescent="0.25">
      <c r="A17" s="45"/>
      <c r="B17" s="46" t="s">
        <v>193</v>
      </c>
      <c r="C17" s="49" t="s">
        <v>194</v>
      </c>
    </row>
    <row r="18" spans="1:3" ht="14.45" customHeight="1" x14ac:dyDescent="0.25">
      <c r="A18" s="43" t="s">
        <v>195</v>
      </c>
      <c r="B18" s="43"/>
      <c r="C18" s="44"/>
    </row>
    <row r="19" spans="1:3" ht="40.5" customHeight="1" x14ac:dyDescent="0.25">
      <c r="A19" s="45"/>
      <c r="B19" s="46" t="s">
        <v>196</v>
      </c>
      <c r="C19" s="47" t="s">
        <v>197</v>
      </c>
    </row>
    <row r="20" spans="1:3" ht="18.75" x14ac:dyDescent="0.25">
      <c r="A20" s="40" t="s">
        <v>198</v>
      </c>
      <c r="B20" s="41"/>
      <c r="C20" s="50"/>
    </row>
    <row r="21" spans="1:3" ht="14.45" customHeight="1" x14ac:dyDescent="0.25">
      <c r="A21" s="43" t="s">
        <v>199</v>
      </c>
      <c r="B21" s="43"/>
      <c r="C21" s="44"/>
    </row>
    <row r="22" spans="1:3" ht="42.75" customHeight="1" x14ac:dyDescent="0.25">
      <c r="A22" s="48"/>
      <c r="B22" s="46" t="s">
        <v>200</v>
      </c>
      <c r="C22" s="47" t="s">
        <v>201</v>
      </c>
    </row>
    <row r="23" spans="1:3" ht="14.45" customHeight="1" x14ac:dyDescent="0.25">
      <c r="A23" s="43" t="s">
        <v>202</v>
      </c>
      <c r="B23" s="43"/>
      <c r="C23" s="44"/>
    </row>
    <row r="24" spans="1:3" ht="30" x14ac:dyDescent="0.25">
      <c r="A24" s="45"/>
      <c r="B24" s="46" t="s">
        <v>203</v>
      </c>
      <c r="C24" s="49" t="s">
        <v>204</v>
      </c>
    </row>
    <row r="25" spans="1:3" ht="14.45" customHeight="1" x14ac:dyDescent="0.25">
      <c r="A25" s="43" t="s">
        <v>205</v>
      </c>
      <c r="B25" s="43"/>
      <c r="C25" s="44"/>
    </row>
    <row r="26" spans="1:3" ht="38.25" customHeight="1" x14ac:dyDescent="0.25">
      <c r="A26" s="45"/>
      <c r="B26" s="46" t="s">
        <v>206</v>
      </c>
      <c r="C26" s="49" t="s">
        <v>207</v>
      </c>
    </row>
    <row r="27" spans="1:3" ht="14.45" customHeight="1" x14ac:dyDescent="0.25">
      <c r="A27" s="43" t="s">
        <v>208</v>
      </c>
      <c r="B27" s="43"/>
      <c r="C27" s="44"/>
    </row>
    <row r="28" spans="1:3" ht="34.5" customHeight="1" x14ac:dyDescent="0.25">
      <c r="A28" s="45"/>
      <c r="B28" s="46" t="s">
        <v>209</v>
      </c>
      <c r="C28" s="49" t="s">
        <v>210</v>
      </c>
    </row>
    <row r="29" spans="1:3" x14ac:dyDescent="0.25">
      <c r="A29" s="43" t="s">
        <v>211</v>
      </c>
      <c r="B29" s="43"/>
      <c r="C29" s="44"/>
    </row>
    <row r="30" spans="1:3" ht="60" x14ac:dyDescent="0.25">
      <c r="A30" s="45"/>
      <c r="B30" s="46" t="s">
        <v>212</v>
      </c>
      <c r="C30" s="49" t="s">
        <v>213</v>
      </c>
    </row>
    <row r="31" spans="1:3" x14ac:dyDescent="0.25">
      <c r="A31" s="43" t="s">
        <v>214</v>
      </c>
      <c r="B31" s="43"/>
      <c r="C31" s="44"/>
    </row>
    <row r="32" spans="1:3" ht="30" x14ac:dyDescent="0.25">
      <c r="A32" s="45"/>
      <c r="B32" s="46" t="s">
        <v>215</v>
      </c>
      <c r="C32" s="49" t="s">
        <v>216</v>
      </c>
    </row>
    <row r="33" spans="1:3" x14ac:dyDescent="0.25">
      <c r="A33" s="43" t="s">
        <v>217</v>
      </c>
      <c r="B33" s="43"/>
      <c r="C33" s="44"/>
    </row>
    <row r="34" spans="1:3" ht="30" x14ac:dyDescent="0.25">
      <c r="A34" s="45"/>
      <c r="B34" s="46" t="s">
        <v>218</v>
      </c>
      <c r="C34" s="49" t="s">
        <v>219</v>
      </c>
    </row>
    <row r="35" spans="1:3" x14ac:dyDescent="0.25">
      <c r="A35" s="486" t="s">
        <v>220</v>
      </c>
      <c r="B35" s="487"/>
      <c r="C35" s="488"/>
    </row>
    <row r="36" spans="1:3" ht="60" x14ac:dyDescent="0.25">
      <c r="B36" s="46" t="s">
        <v>221</v>
      </c>
      <c r="C36" s="49" t="s">
        <v>222</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32D2C-48F0-4779-B20A-1F0510E9258E}">
  <sheetPr>
    <tabColor rgb="FFE36E00"/>
  </sheetPr>
  <dimension ref="A1:W413"/>
  <sheetViews>
    <sheetView topLeftCell="A99" zoomScale="75" zoomScaleNormal="75" workbookViewId="0">
      <selection activeCell="C134" sqref="C134"/>
    </sheetView>
  </sheetViews>
  <sheetFormatPr defaultColWidth="8.85546875" defaultRowHeight="15" outlineLevelRow="1" x14ac:dyDescent="0.25"/>
  <cols>
    <col min="1" max="1" width="13.28515625" style="57" customWidth="1"/>
    <col min="2" max="2" width="60.7109375" style="57" customWidth="1"/>
    <col min="3" max="3" width="39" style="57" bestFit="1" customWidth="1"/>
    <col min="4" max="4" width="35" style="57" bestFit="1" customWidth="1"/>
    <col min="5" max="5" width="6.7109375" style="57" customWidth="1"/>
    <col min="6" max="6" width="41.7109375" style="57" customWidth="1"/>
    <col min="7" max="7" width="41.7109375" style="54" customWidth="1"/>
    <col min="8" max="8" width="7.28515625" style="57" customWidth="1"/>
    <col min="9" max="10" width="38" style="57" customWidth="1"/>
    <col min="11" max="11" width="47.7109375" style="57" customWidth="1"/>
    <col min="12" max="12" width="7.28515625" style="57" customWidth="1"/>
    <col min="13" max="13" width="37" style="57" bestFit="1" customWidth="1"/>
    <col min="14" max="14" width="25.7109375" style="54" customWidth="1"/>
    <col min="15" max="16384" width="8.85546875" style="55"/>
  </cols>
  <sheetData>
    <row r="1" spans="1:13" ht="31.5" x14ac:dyDescent="0.25">
      <c r="A1" s="1" t="s">
        <v>224</v>
      </c>
      <c r="B1" s="1"/>
      <c r="C1" s="54"/>
      <c r="D1" s="54"/>
      <c r="E1" s="54"/>
      <c r="F1" s="22" t="s">
        <v>225</v>
      </c>
      <c r="H1" s="54"/>
      <c r="I1" s="1"/>
      <c r="J1" s="54"/>
      <c r="K1" s="54"/>
      <c r="L1" s="54"/>
      <c r="M1" s="54"/>
    </row>
    <row r="2" spans="1:13" ht="15.75" thickBot="1" x14ac:dyDescent="0.3">
      <c r="A2" s="54"/>
      <c r="B2" s="56"/>
      <c r="C2" s="56"/>
      <c r="D2" s="54"/>
      <c r="E2" s="54"/>
      <c r="F2" s="54"/>
      <c r="H2" s="54"/>
      <c r="L2" s="54"/>
      <c r="M2" s="54"/>
    </row>
    <row r="3" spans="1:13" ht="19.5" thickBot="1" x14ac:dyDescent="0.3">
      <c r="A3" s="58"/>
      <c r="B3" s="59" t="s">
        <v>226</v>
      </c>
      <c r="C3" s="129" t="s">
        <v>408</v>
      </c>
      <c r="D3" s="58"/>
      <c r="E3" s="58"/>
      <c r="F3" s="54"/>
      <c r="G3" s="58"/>
      <c r="H3" s="54"/>
      <c r="L3" s="54"/>
      <c r="M3" s="54"/>
    </row>
    <row r="4" spans="1:13" ht="15.75" thickBot="1" x14ac:dyDescent="0.3">
      <c r="H4" s="54"/>
      <c r="L4" s="54"/>
      <c r="M4" s="54"/>
    </row>
    <row r="5" spans="1:13" ht="18.75" x14ac:dyDescent="0.25">
      <c r="A5" s="60"/>
      <c r="B5" s="61" t="s">
        <v>228</v>
      </c>
      <c r="C5" s="60"/>
      <c r="E5" s="62"/>
      <c r="F5" s="62"/>
      <c r="H5" s="54"/>
      <c r="L5" s="54"/>
      <c r="M5" s="54"/>
    </row>
    <row r="6" spans="1:13" x14ac:dyDescent="0.25">
      <c r="B6" s="63" t="s">
        <v>229</v>
      </c>
      <c r="C6" s="62"/>
      <c r="D6" s="62"/>
      <c r="H6" s="54"/>
      <c r="L6" s="54"/>
      <c r="M6" s="54"/>
    </row>
    <row r="7" spans="1:13" x14ac:dyDescent="0.25">
      <c r="B7" s="64" t="s">
        <v>230</v>
      </c>
      <c r="C7" s="62"/>
      <c r="D7" s="62"/>
      <c r="H7" s="54"/>
      <c r="L7" s="54"/>
      <c r="M7" s="54"/>
    </row>
    <row r="8" spans="1:13" x14ac:dyDescent="0.25">
      <c r="B8" s="64" t="s">
        <v>231</v>
      </c>
      <c r="C8" s="62"/>
      <c r="D8" s="62"/>
      <c r="F8" s="57" t="s">
        <v>232</v>
      </c>
      <c r="H8" s="54"/>
      <c r="L8" s="54"/>
      <c r="M8" s="54"/>
    </row>
    <row r="9" spans="1:13" x14ac:dyDescent="0.25">
      <c r="B9" s="63" t="s">
        <v>233</v>
      </c>
      <c r="H9" s="54"/>
      <c r="L9" s="54"/>
      <c r="M9" s="54"/>
    </row>
    <row r="10" spans="1:13" x14ac:dyDescent="0.25">
      <c r="B10" s="63" t="s">
        <v>234</v>
      </c>
      <c r="H10" s="54"/>
      <c r="L10" s="54"/>
      <c r="M10" s="54"/>
    </row>
    <row r="11" spans="1:13" ht="15.75" thickBot="1" x14ac:dyDescent="0.3">
      <c r="B11" s="65" t="s">
        <v>235</v>
      </c>
      <c r="H11" s="54"/>
      <c r="L11" s="54"/>
      <c r="M11" s="54"/>
    </row>
    <row r="12" spans="1:13" x14ac:dyDescent="0.25">
      <c r="B12" s="66"/>
      <c r="H12" s="54"/>
      <c r="L12" s="54"/>
      <c r="M12" s="54"/>
    </row>
    <row r="13" spans="1:13" ht="37.5" x14ac:dyDescent="0.25">
      <c r="A13" s="67" t="s">
        <v>236</v>
      </c>
      <c r="B13" s="67" t="s">
        <v>229</v>
      </c>
      <c r="C13" s="68"/>
      <c r="D13" s="68"/>
      <c r="E13" s="68"/>
      <c r="F13" s="68"/>
      <c r="G13" s="69"/>
      <c r="H13" s="54"/>
      <c r="L13" s="54"/>
      <c r="M13" s="54"/>
    </row>
    <row r="14" spans="1:13" x14ac:dyDescent="0.25">
      <c r="A14" s="70" t="s">
        <v>237</v>
      </c>
      <c r="B14" s="71" t="s">
        <v>238</v>
      </c>
      <c r="C14" s="76" t="s">
        <v>825</v>
      </c>
      <c r="E14" s="62"/>
      <c r="F14" s="62"/>
      <c r="H14" s="54"/>
      <c r="L14" s="54"/>
      <c r="M14" s="54"/>
    </row>
    <row r="15" spans="1:13" x14ac:dyDescent="0.25">
      <c r="A15" s="70" t="s">
        <v>240</v>
      </c>
      <c r="B15" s="71" t="s">
        <v>241</v>
      </c>
      <c r="C15" s="76" t="s">
        <v>2980</v>
      </c>
      <c r="E15" s="62"/>
      <c r="F15" s="62"/>
      <c r="H15" s="54"/>
      <c r="L15" s="54"/>
      <c r="M15" s="54"/>
    </row>
    <row r="16" spans="1:13" x14ac:dyDescent="0.25">
      <c r="A16" s="70" t="s">
        <v>242</v>
      </c>
      <c r="B16" s="71" t="s">
        <v>243</v>
      </c>
      <c r="C16" s="76" t="str" cm="1">
        <f t="array" ref="C16">"Capital Cener "&amp;[1]!Table1[Kapitalcenter]</f>
        <v>Capital Cener E</v>
      </c>
      <c r="E16" s="62"/>
      <c r="F16" s="62"/>
      <c r="H16" s="54"/>
      <c r="L16" s="54"/>
      <c r="M16" s="54"/>
    </row>
    <row r="17" spans="1:23" x14ac:dyDescent="0.25">
      <c r="A17" s="70" t="s">
        <v>244</v>
      </c>
      <c r="B17" s="71" t="s">
        <v>245</v>
      </c>
      <c r="C17" s="76" t="s">
        <v>2981</v>
      </c>
      <c r="E17" s="62"/>
      <c r="F17" s="62"/>
      <c r="H17" s="54"/>
      <c r="L17" s="54"/>
      <c r="M17" s="54"/>
    </row>
    <row r="18" spans="1:23" outlineLevel="1" x14ac:dyDescent="0.25">
      <c r="A18" s="70" t="s">
        <v>246</v>
      </c>
      <c r="B18" s="71" t="s">
        <v>247</v>
      </c>
      <c r="C18" s="483" t="str" cm="1">
        <f t="array" ref="C18">[1]!Table1[Cut-off date]</f>
        <v>30/06/26</v>
      </c>
      <c r="E18" s="62"/>
      <c r="F18" s="62"/>
      <c r="H18" s="54"/>
      <c r="L18" s="54"/>
      <c r="M18" s="54"/>
    </row>
    <row r="19" spans="1:23" outlineLevel="1" x14ac:dyDescent="0.25">
      <c r="A19" s="70" t="s">
        <v>248</v>
      </c>
      <c r="B19" s="71" t="s">
        <v>249</v>
      </c>
      <c r="C19" s="76" t="s">
        <v>239</v>
      </c>
      <c r="E19" s="62"/>
      <c r="F19" s="62"/>
      <c r="H19" s="54"/>
      <c r="L19" s="54"/>
      <c r="M19" s="54"/>
    </row>
    <row r="20" spans="1:23" outlineLevel="1" x14ac:dyDescent="0.25">
      <c r="A20" s="70" t="s">
        <v>250</v>
      </c>
      <c r="B20" s="72" t="s">
        <v>251</v>
      </c>
      <c r="C20" s="76"/>
      <c r="E20" s="62"/>
      <c r="F20" s="62"/>
      <c r="H20" s="54"/>
      <c r="L20" s="54"/>
      <c r="M20" s="54"/>
    </row>
    <row r="21" spans="1:23" outlineLevel="1" x14ac:dyDescent="0.25">
      <c r="A21" s="70" t="s">
        <v>252</v>
      </c>
      <c r="B21" s="72" t="s">
        <v>253</v>
      </c>
      <c r="C21" s="76"/>
      <c r="E21" s="62"/>
      <c r="F21" s="62"/>
      <c r="H21" s="54"/>
      <c r="L21" s="54"/>
      <c r="M21" s="54"/>
    </row>
    <row r="22" spans="1:23" outlineLevel="1" x14ac:dyDescent="0.25">
      <c r="A22" s="70" t="s">
        <v>254</v>
      </c>
      <c r="B22" s="72"/>
      <c r="E22" s="62"/>
      <c r="F22" s="62"/>
      <c r="H22" s="54"/>
      <c r="L22" s="54"/>
      <c r="M22" s="54"/>
    </row>
    <row r="23" spans="1:23" outlineLevel="1" x14ac:dyDescent="0.25">
      <c r="A23" s="70" t="s">
        <v>255</v>
      </c>
      <c r="B23" s="72"/>
      <c r="E23" s="62"/>
      <c r="F23" s="62"/>
      <c r="H23" s="54"/>
      <c r="L23" s="54"/>
      <c r="M23" s="54"/>
    </row>
    <row r="24" spans="1:23" outlineLevel="1" x14ac:dyDescent="0.25">
      <c r="A24" s="70" t="s">
        <v>256</v>
      </c>
      <c r="B24" s="72"/>
      <c r="E24" s="62"/>
      <c r="F24" s="62"/>
      <c r="H24" s="54"/>
      <c r="L24" s="54"/>
      <c r="M24" s="54"/>
    </row>
    <row r="25" spans="1:23" outlineLevel="1" x14ac:dyDescent="0.25">
      <c r="A25" s="70" t="s">
        <v>257</v>
      </c>
      <c r="B25" s="72"/>
      <c r="E25" s="62"/>
      <c r="F25" s="62"/>
      <c r="H25" s="54"/>
      <c r="L25" s="54"/>
      <c r="M25" s="54"/>
    </row>
    <row r="26" spans="1:23" ht="18.75" x14ac:dyDescent="0.25">
      <c r="A26" s="68"/>
      <c r="B26" s="67" t="s">
        <v>230</v>
      </c>
      <c r="C26" s="68"/>
      <c r="D26" s="68"/>
      <c r="E26" s="68"/>
      <c r="F26" s="68"/>
      <c r="G26" s="69"/>
      <c r="H26" s="54"/>
      <c r="L26" s="54"/>
      <c r="M26" s="54"/>
    </row>
    <row r="27" spans="1:23" x14ac:dyDescent="0.25">
      <c r="A27" s="70" t="s">
        <v>258</v>
      </c>
      <c r="B27" s="73" t="s">
        <v>259</v>
      </c>
      <c r="C27" s="76" t="s">
        <v>2982</v>
      </c>
      <c r="D27" s="74"/>
      <c r="E27" s="74"/>
      <c r="F27" s="74"/>
      <c r="H27" s="54"/>
      <c r="L27" s="54"/>
      <c r="M27" s="54"/>
    </row>
    <row r="28" spans="1:23" x14ac:dyDescent="0.25">
      <c r="A28" s="70" t="s">
        <v>260</v>
      </c>
      <c r="B28" s="75" t="s">
        <v>261</v>
      </c>
      <c r="C28" s="76" t="s">
        <v>2982</v>
      </c>
      <c r="E28" s="74"/>
      <c r="F28" s="74"/>
      <c r="H28" s="54"/>
      <c r="L28" s="54"/>
      <c r="W28" s="74" t="s">
        <v>262</v>
      </c>
    </row>
    <row r="29" spans="1:23" x14ac:dyDescent="0.25">
      <c r="A29" s="70" t="s">
        <v>263</v>
      </c>
      <c r="B29" s="73" t="s">
        <v>264</v>
      </c>
      <c r="C29" s="76" t="s">
        <v>2982</v>
      </c>
      <c r="E29" s="74"/>
      <c r="F29" s="74"/>
      <c r="H29" s="54"/>
      <c r="L29" s="54"/>
      <c r="W29" s="57" t="s">
        <v>265</v>
      </c>
    </row>
    <row r="30" spans="1:23" ht="39.6" customHeight="1" outlineLevel="1" x14ac:dyDescent="0.25">
      <c r="A30" s="70" t="s">
        <v>266</v>
      </c>
      <c r="B30" s="73" t="s">
        <v>267</v>
      </c>
      <c r="C30" s="76" t="s">
        <v>2983</v>
      </c>
      <c r="E30" s="74"/>
      <c r="F30" s="74"/>
      <c r="H30" s="54"/>
      <c r="L30" s="54"/>
      <c r="W30" s="76" t="s">
        <v>268</v>
      </c>
    </row>
    <row r="31" spans="1:23" outlineLevel="1" x14ac:dyDescent="0.25">
      <c r="A31" s="70" t="s">
        <v>269</v>
      </c>
      <c r="B31" s="77"/>
      <c r="E31" s="74"/>
      <c r="F31" s="74"/>
      <c r="H31" s="54"/>
      <c r="L31" s="54"/>
      <c r="M31" s="54"/>
    </row>
    <row r="32" spans="1:23" outlineLevel="1" x14ac:dyDescent="0.25">
      <c r="A32" s="70" t="s">
        <v>270</v>
      </c>
      <c r="B32" s="77"/>
      <c r="E32" s="74"/>
      <c r="F32" s="74"/>
      <c r="H32" s="54"/>
      <c r="L32" s="54"/>
      <c r="M32" s="54"/>
    </row>
    <row r="33" spans="1:14" outlineLevel="1" x14ac:dyDescent="0.25">
      <c r="A33" s="70" t="s">
        <v>271</v>
      </c>
      <c r="B33" s="77"/>
      <c r="E33" s="74"/>
      <c r="F33" s="74"/>
      <c r="H33" s="54"/>
      <c r="L33" s="54"/>
      <c r="M33" s="54"/>
    </row>
    <row r="34" spans="1:14" outlineLevel="1" x14ac:dyDescent="0.25">
      <c r="A34" s="70" t="s">
        <v>272</v>
      </c>
      <c r="B34" s="77"/>
      <c r="E34" s="74"/>
      <c r="F34" s="74"/>
      <c r="H34" s="54"/>
      <c r="L34" s="54"/>
      <c r="M34" s="54"/>
    </row>
    <row r="35" spans="1:14" outlineLevel="1" x14ac:dyDescent="0.25">
      <c r="A35" s="70" t="s">
        <v>273</v>
      </c>
      <c r="B35" s="78"/>
      <c r="E35" s="74"/>
      <c r="F35" s="74"/>
      <c r="H35" s="54"/>
      <c r="L35" s="54"/>
      <c r="M35" s="54"/>
    </row>
    <row r="36" spans="1:14" ht="18.75" x14ac:dyDescent="0.25">
      <c r="A36" s="67"/>
      <c r="B36" s="67" t="s">
        <v>231</v>
      </c>
      <c r="C36" s="67"/>
      <c r="D36" s="68"/>
      <c r="E36" s="68"/>
      <c r="F36" s="68"/>
      <c r="G36" s="69"/>
      <c r="H36" s="54"/>
      <c r="L36" s="54"/>
      <c r="M36" s="54"/>
    </row>
    <row r="37" spans="1:14" ht="15" customHeight="1" x14ac:dyDescent="0.25">
      <c r="A37" s="79"/>
      <c r="B37" s="80" t="s">
        <v>274</v>
      </c>
      <c r="C37" s="79" t="s">
        <v>275</v>
      </c>
      <c r="D37" s="81"/>
      <c r="E37" s="81"/>
      <c r="F37" s="81"/>
      <c r="G37" s="82"/>
      <c r="H37" s="54"/>
      <c r="L37" s="54"/>
      <c r="M37" s="54"/>
    </row>
    <row r="38" spans="1:14" x14ac:dyDescent="0.25">
      <c r="A38" s="70" t="s">
        <v>276</v>
      </c>
      <c r="B38" s="83" t="s">
        <v>277</v>
      </c>
      <c r="C38" s="158">
        <f>C39+C56</f>
        <v>568848.19295869255</v>
      </c>
      <c r="F38" s="74"/>
      <c r="H38" s="54"/>
      <c r="L38" s="54"/>
      <c r="M38" s="54"/>
    </row>
    <row r="39" spans="1:14" x14ac:dyDescent="0.25">
      <c r="A39" s="70" t="s">
        <v>278</v>
      </c>
      <c r="B39" s="83" t="s">
        <v>279</v>
      </c>
      <c r="C39" s="158">
        <f>C77</f>
        <v>547783.74388408929</v>
      </c>
      <c r="F39" s="74"/>
      <c r="H39" s="54"/>
      <c r="L39" s="54"/>
      <c r="M39" s="54"/>
      <c r="N39" s="55"/>
    </row>
    <row r="40" spans="1:14" outlineLevel="1" x14ac:dyDescent="0.25">
      <c r="A40" s="70" t="s">
        <v>280</v>
      </c>
      <c r="B40" s="84" t="s">
        <v>281</v>
      </c>
      <c r="C40" s="158" t="s">
        <v>2001</v>
      </c>
      <c r="F40" s="74"/>
      <c r="H40" s="54"/>
      <c r="L40" s="54"/>
      <c r="M40" s="54"/>
      <c r="N40" s="55"/>
    </row>
    <row r="41" spans="1:14" outlineLevel="1" x14ac:dyDescent="0.25">
      <c r="A41" s="70" t="s">
        <v>282</v>
      </c>
      <c r="B41" s="84" t="s">
        <v>283</v>
      </c>
      <c r="C41" s="158" t="s">
        <v>2001</v>
      </c>
      <c r="F41" s="74"/>
      <c r="H41" s="54"/>
      <c r="L41" s="54"/>
      <c r="M41" s="54"/>
      <c r="N41" s="55"/>
    </row>
    <row r="42" spans="1:14" outlineLevel="1" x14ac:dyDescent="0.25">
      <c r="A42" s="70" t="s">
        <v>284</v>
      </c>
      <c r="B42" s="85"/>
      <c r="C42" s="52"/>
      <c r="F42" s="74"/>
      <c r="H42" s="54"/>
      <c r="L42" s="54"/>
      <c r="M42" s="54"/>
      <c r="N42" s="55"/>
    </row>
    <row r="43" spans="1:14" outlineLevel="1" x14ac:dyDescent="0.25">
      <c r="A43" s="86" t="s">
        <v>285</v>
      </c>
      <c r="B43" s="74"/>
      <c r="F43" s="74"/>
      <c r="H43" s="54"/>
      <c r="L43" s="54"/>
      <c r="M43" s="54"/>
      <c r="N43" s="55"/>
    </row>
    <row r="44" spans="1:14" ht="15" customHeight="1" x14ac:dyDescent="0.25">
      <c r="A44" s="79"/>
      <c r="B44" s="79" t="s">
        <v>286</v>
      </c>
      <c r="C44" s="79" t="s">
        <v>287</v>
      </c>
      <c r="D44" s="79" t="s">
        <v>288</v>
      </c>
      <c r="E44" s="79"/>
      <c r="F44" s="79" t="s">
        <v>289</v>
      </c>
      <c r="G44" s="79" t="s">
        <v>290</v>
      </c>
      <c r="I44" s="54"/>
      <c r="J44" s="54"/>
      <c r="K44" s="55"/>
      <c r="L44" s="55"/>
      <c r="M44" s="55"/>
      <c r="N44" s="55"/>
    </row>
    <row r="45" spans="1:14" x14ac:dyDescent="0.25">
      <c r="A45" s="70" t="s">
        <v>291</v>
      </c>
      <c r="B45" s="83" t="s">
        <v>292</v>
      </c>
      <c r="C45" s="146">
        <v>0.02</v>
      </c>
      <c r="D45" s="88">
        <f>IF(OR(C38="[For completion]",C39="[For completion]"),"Please complete G.3.1.1 and G.3.1.2",(C38/C39-1-MAX(C45,F45)))</f>
        <v>1.8453950687263427E-2</v>
      </c>
      <c r="E45" s="87"/>
      <c r="F45" s="146" t="s">
        <v>239</v>
      </c>
      <c r="G45" s="76" t="s">
        <v>2001</v>
      </c>
      <c r="H45" s="54"/>
      <c r="L45" s="54"/>
      <c r="M45" s="54"/>
      <c r="N45" s="55"/>
    </row>
    <row r="46" spans="1:14" outlineLevel="1" x14ac:dyDescent="0.25">
      <c r="A46" s="70"/>
      <c r="B46" s="70"/>
      <c r="C46" s="146"/>
      <c r="D46" s="87"/>
      <c r="E46" s="87"/>
      <c r="F46" s="146"/>
      <c r="G46" s="215"/>
      <c r="H46" s="54"/>
      <c r="L46" s="54"/>
      <c r="M46" s="54"/>
      <c r="N46" s="55"/>
    </row>
    <row r="47" spans="1:14" outlineLevel="1" x14ac:dyDescent="0.25">
      <c r="A47" s="70" t="s">
        <v>293</v>
      </c>
      <c r="B47" s="70" t="s">
        <v>294</v>
      </c>
      <c r="C47" s="158">
        <f>IF(OR(C38="[For completion]",C39="[For completion]"),"", C38-C39)</f>
        <v>21064.449074603268</v>
      </c>
      <c r="D47" s="87"/>
      <c r="E47" s="87"/>
      <c r="F47" s="146"/>
      <c r="G47" s="215"/>
      <c r="H47" s="54"/>
      <c r="L47" s="54"/>
      <c r="M47" s="54"/>
      <c r="N47" s="55"/>
    </row>
    <row r="48" spans="1:14" outlineLevel="1" x14ac:dyDescent="0.25">
      <c r="A48" s="70" t="s">
        <v>295</v>
      </c>
      <c r="B48" s="70"/>
      <c r="C48" s="215"/>
      <c r="D48" s="89"/>
      <c r="E48" s="89"/>
      <c r="F48" s="215"/>
      <c r="G48" s="215"/>
      <c r="H48" s="54"/>
      <c r="L48" s="54"/>
      <c r="M48" s="54"/>
      <c r="N48" s="55"/>
    </row>
    <row r="49" spans="1:14" outlineLevel="1" x14ac:dyDescent="0.25">
      <c r="A49" s="70" t="s">
        <v>296</v>
      </c>
      <c r="B49" s="90" t="s">
        <v>297</v>
      </c>
      <c r="C49" s="146"/>
      <c r="D49" s="87"/>
      <c r="E49" s="87"/>
      <c r="F49" s="146"/>
      <c r="G49" s="146"/>
      <c r="H49" s="54"/>
      <c r="L49" s="54"/>
      <c r="M49" s="54"/>
      <c r="N49" s="55"/>
    </row>
    <row r="50" spans="1:14" outlineLevel="1" x14ac:dyDescent="0.25">
      <c r="A50" s="70" t="s">
        <v>298</v>
      </c>
      <c r="B50" s="90" t="s">
        <v>299</v>
      </c>
      <c r="C50" s="146"/>
      <c r="D50" s="87"/>
      <c r="E50" s="87"/>
      <c r="F50" s="146"/>
      <c r="G50" s="146"/>
      <c r="H50" s="54"/>
      <c r="L50" s="54"/>
      <c r="M50" s="54"/>
      <c r="N50" s="55"/>
    </row>
    <row r="51" spans="1:14" outlineLevel="1" x14ac:dyDescent="0.25">
      <c r="A51" s="70" t="s">
        <v>300</v>
      </c>
      <c r="B51" s="90" t="s">
        <v>301</v>
      </c>
      <c r="C51" s="146"/>
      <c r="D51" s="87"/>
      <c r="E51" s="87"/>
      <c r="F51" s="146"/>
      <c r="G51" s="146"/>
      <c r="H51" s="54"/>
      <c r="L51" s="54"/>
      <c r="M51" s="54"/>
      <c r="N51" s="55"/>
    </row>
    <row r="52" spans="1:14" ht="15" customHeight="1" x14ac:dyDescent="0.25">
      <c r="A52" s="79"/>
      <c r="B52" s="80" t="s">
        <v>302</v>
      </c>
      <c r="C52" s="79" t="s">
        <v>275</v>
      </c>
      <c r="D52" s="79"/>
      <c r="E52" s="81"/>
      <c r="F52" s="82" t="s">
        <v>303</v>
      </c>
      <c r="G52" s="82"/>
      <c r="H52" s="54"/>
      <c r="L52" s="54"/>
      <c r="M52" s="54"/>
      <c r="N52" s="55"/>
    </row>
    <row r="53" spans="1:14" x14ac:dyDescent="0.25">
      <c r="A53" s="70" t="s">
        <v>304</v>
      </c>
      <c r="B53" s="83" t="s">
        <v>305</v>
      </c>
      <c r="C53" s="216">
        <f>C39</f>
        <v>547783.74388408929</v>
      </c>
      <c r="E53" s="91"/>
      <c r="F53" s="92">
        <f>IF($C$58=0,"",IF(C53="[for completion]","",C53/$C$58))</f>
        <v>0.96296999913976544</v>
      </c>
      <c r="G53" s="217"/>
      <c r="H53" s="54"/>
      <c r="L53" s="54"/>
      <c r="M53" s="54"/>
      <c r="N53" s="55"/>
    </row>
    <row r="54" spans="1:14" x14ac:dyDescent="0.25">
      <c r="A54" s="70" t="s">
        <v>306</v>
      </c>
      <c r="B54" s="83" t="s">
        <v>307</v>
      </c>
      <c r="C54" s="216">
        <v>0</v>
      </c>
      <c r="E54" s="91"/>
      <c r="F54" s="92">
        <f>IF($C$58=0,"",IF(C54="[for completion]","",C54/$C$58))</f>
        <v>0</v>
      </c>
      <c r="G54" s="217"/>
      <c r="H54" s="54"/>
      <c r="L54" s="54"/>
      <c r="M54" s="54"/>
      <c r="N54" s="55"/>
    </row>
    <row r="55" spans="1:14" x14ac:dyDescent="0.25">
      <c r="A55" s="70" t="s">
        <v>308</v>
      </c>
      <c r="B55" s="83" t="s">
        <v>309</v>
      </c>
      <c r="C55" s="216">
        <v>0</v>
      </c>
      <c r="E55" s="91"/>
      <c r="F55" s="92">
        <f>IF($C$58=0,"",IF(C55="[for completion]","",C55/$C$58))</f>
        <v>0</v>
      </c>
      <c r="G55" s="217"/>
      <c r="H55" s="54"/>
      <c r="L55" s="54"/>
      <c r="M55" s="54"/>
      <c r="N55" s="55"/>
    </row>
    <row r="56" spans="1:14" x14ac:dyDescent="0.25">
      <c r="A56" s="70" t="s">
        <v>310</v>
      </c>
      <c r="B56" s="83" t="s">
        <v>311</v>
      </c>
      <c r="C56" s="216">
        <f>C179</f>
        <v>21064.449074603282</v>
      </c>
      <c r="E56" s="91"/>
      <c r="F56" s="92">
        <f>IF($C$58=0,"",IF(C56="[for completion]","",C56/$C$58))</f>
        <v>3.7030000860234599E-2</v>
      </c>
      <c r="G56" s="217"/>
      <c r="H56" s="54"/>
      <c r="L56" s="54"/>
      <c r="M56" s="54"/>
      <c r="N56" s="55"/>
    </row>
    <row r="57" spans="1:14" x14ac:dyDescent="0.25">
      <c r="A57" s="70" t="s">
        <v>312</v>
      </c>
      <c r="B57" s="70" t="s">
        <v>313</v>
      </c>
      <c r="C57" s="216">
        <v>0</v>
      </c>
      <c r="E57" s="91"/>
      <c r="F57" s="92">
        <f>IF($C$58=0,"",IF(C57="[for completion]","",C57/$C$58))</f>
        <v>0</v>
      </c>
      <c r="G57" s="217"/>
      <c r="H57" s="54"/>
      <c r="L57" s="54"/>
      <c r="M57" s="54"/>
      <c r="N57" s="55"/>
    </row>
    <row r="58" spans="1:14" x14ac:dyDescent="0.25">
      <c r="A58" s="70" t="s">
        <v>314</v>
      </c>
      <c r="B58" s="94" t="s">
        <v>315</v>
      </c>
      <c r="C58" s="95">
        <f>IF(COUNT(C53:C57)=0, 0, IF(SUM(C53:C57)=C38, SUM(C53:C57), "The total should equal the Total Cover Assets reported in C38"))</f>
        <v>568848.19295869255</v>
      </c>
      <c r="D58" s="91"/>
      <c r="E58" s="91"/>
      <c r="F58" s="96">
        <f>SUM(F53:F57)</f>
        <v>1</v>
      </c>
      <c r="G58" s="217"/>
      <c r="H58" s="54"/>
      <c r="L58" s="54"/>
      <c r="M58" s="54"/>
      <c r="N58" s="55"/>
    </row>
    <row r="59" spans="1:14" outlineLevel="1" x14ac:dyDescent="0.25">
      <c r="A59" s="70" t="s">
        <v>316</v>
      </c>
      <c r="B59" s="97" t="s">
        <v>317</v>
      </c>
      <c r="C59" s="158"/>
      <c r="E59" s="91"/>
      <c r="F59" s="92">
        <f t="shared" ref="F59:F64" si="0">IF($C$58=0,"",IF(C59="[for completion]","",C59/$C$58))</f>
        <v>0</v>
      </c>
      <c r="G59" s="217"/>
      <c r="H59" s="54"/>
      <c r="L59" s="54"/>
      <c r="M59" s="54"/>
      <c r="N59" s="55"/>
    </row>
    <row r="60" spans="1:14" outlineLevel="1" x14ac:dyDescent="0.25">
      <c r="A60" s="70" t="s">
        <v>318</v>
      </c>
      <c r="B60" s="97" t="s">
        <v>317</v>
      </c>
      <c r="C60" s="158"/>
      <c r="E60" s="91"/>
      <c r="F60" s="92">
        <f t="shared" si="0"/>
        <v>0</v>
      </c>
      <c r="G60" s="217"/>
      <c r="H60" s="54"/>
      <c r="L60" s="54"/>
      <c r="M60" s="54"/>
      <c r="N60" s="55"/>
    </row>
    <row r="61" spans="1:14" outlineLevel="1" x14ac:dyDescent="0.25">
      <c r="A61" s="70" t="s">
        <v>319</v>
      </c>
      <c r="B61" s="97" t="s">
        <v>317</v>
      </c>
      <c r="C61" s="158"/>
      <c r="E61" s="91"/>
      <c r="F61" s="92">
        <f t="shared" si="0"/>
        <v>0</v>
      </c>
      <c r="G61" s="217"/>
      <c r="H61" s="54"/>
      <c r="L61" s="54"/>
      <c r="M61" s="54"/>
      <c r="N61" s="55"/>
    </row>
    <row r="62" spans="1:14" outlineLevel="1" x14ac:dyDescent="0.25">
      <c r="A62" s="70" t="s">
        <v>320</v>
      </c>
      <c r="B62" s="97" t="s">
        <v>317</v>
      </c>
      <c r="C62" s="158"/>
      <c r="E62" s="91"/>
      <c r="F62" s="92">
        <f t="shared" si="0"/>
        <v>0</v>
      </c>
      <c r="G62" s="217"/>
      <c r="H62" s="54"/>
      <c r="L62" s="54"/>
      <c r="M62" s="54"/>
      <c r="N62" s="55"/>
    </row>
    <row r="63" spans="1:14" outlineLevel="1" x14ac:dyDescent="0.25">
      <c r="A63" s="70" t="s">
        <v>321</v>
      </c>
      <c r="B63" s="97" t="s">
        <v>317</v>
      </c>
      <c r="C63" s="158"/>
      <c r="E63" s="91"/>
      <c r="F63" s="92">
        <f t="shared" si="0"/>
        <v>0</v>
      </c>
      <c r="G63" s="217"/>
      <c r="H63" s="54"/>
      <c r="L63" s="54"/>
      <c r="M63" s="54"/>
      <c r="N63" s="55"/>
    </row>
    <row r="64" spans="1:14" outlineLevel="1" x14ac:dyDescent="0.25">
      <c r="A64" s="70" t="s">
        <v>322</v>
      </c>
      <c r="B64" s="97" t="s">
        <v>317</v>
      </c>
      <c r="C64" s="195"/>
      <c r="D64" s="55"/>
      <c r="E64" s="55"/>
      <c r="F64" s="92">
        <f t="shared" si="0"/>
        <v>0</v>
      </c>
      <c r="G64" s="218"/>
      <c r="H64" s="54"/>
      <c r="L64" s="54"/>
      <c r="M64" s="54"/>
      <c r="N64" s="55"/>
    </row>
    <row r="65" spans="1:14" ht="15" customHeight="1" x14ac:dyDescent="0.25">
      <c r="A65" s="79"/>
      <c r="B65" s="80" t="s">
        <v>323</v>
      </c>
      <c r="C65" s="99" t="s">
        <v>324</v>
      </c>
      <c r="D65" s="99" t="s">
        <v>325</v>
      </c>
      <c r="E65" s="81"/>
      <c r="F65" s="82" t="s">
        <v>326</v>
      </c>
      <c r="G65" s="82" t="s">
        <v>327</v>
      </c>
      <c r="H65" s="54"/>
      <c r="L65" s="54"/>
      <c r="M65" s="54"/>
      <c r="N65" s="55"/>
    </row>
    <row r="66" spans="1:14" x14ac:dyDescent="0.25">
      <c r="A66" s="70" t="s">
        <v>328</v>
      </c>
      <c r="B66" s="83" t="s">
        <v>329</v>
      </c>
      <c r="C66" s="216">
        <v>28.192874252827668</v>
      </c>
      <c r="D66" s="216" t="s">
        <v>2001</v>
      </c>
      <c r="E66" s="100"/>
      <c r="F66" s="220"/>
      <c r="G66" s="221"/>
      <c r="H66" s="54"/>
      <c r="L66" s="54"/>
      <c r="M66" s="54"/>
      <c r="N66" s="55"/>
    </row>
    <row r="67" spans="1:14" x14ac:dyDescent="0.25">
      <c r="A67" s="70"/>
      <c r="B67" s="83"/>
      <c r="C67" s="76"/>
      <c r="D67" s="76"/>
      <c r="E67" s="100"/>
      <c r="F67" s="220"/>
      <c r="G67" s="221"/>
      <c r="H67" s="54"/>
      <c r="L67" s="54"/>
      <c r="M67" s="54"/>
      <c r="N67" s="55"/>
    </row>
    <row r="68" spans="1:14" x14ac:dyDescent="0.25">
      <c r="A68" s="70"/>
      <c r="B68" s="83" t="s">
        <v>330</v>
      </c>
      <c r="C68" s="219"/>
      <c r="D68" s="219"/>
      <c r="E68" s="100"/>
      <c r="F68" s="221"/>
      <c r="G68" s="221"/>
      <c r="H68" s="54"/>
      <c r="L68" s="54"/>
      <c r="M68" s="54"/>
      <c r="N68" s="55"/>
    </row>
    <row r="69" spans="1:14" x14ac:dyDescent="0.25">
      <c r="A69" s="70"/>
      <c r="B69" s="83" t="s">
        <v>331</v>
      </c>
      <c r="C69" s="76"/>
      <c r="D69" s="76"/>
      <c r="E69" s="100"/>
      <c r="F69" s="221"/>
      <c r="G69" s="221"/>
      <c r="H69" s="54"/>
      <c r="L69" s="54"/>
      <c r="M69" s="54"/>
      <c r="N69" s="55"/>
    </row>
    <row r="70" spans="1:14" x14ac:dyDescent="0.25">
      <c r="A70" s="70" t="s">
        <v>332</v>
      </c>
      <c r="B70" s="102" t="s">
        <v>333</v>
      </c>
      <c r="C70" s="158">
        <v>0</v>
      </c>
      <c r="D70" s="158" t="s">
        <v>2001</v>
      </c>
      <c r="E70" s="103"/>
      <c r="F70" s="92">
        <f t="shared" ref="F70:F76" si="1">IF($C$77=0,"",IF(C70="[for completion]","",C70/$C$77))</f>
        <v>0</v>
      </c>
      <c r="G70" s="92" t="str">
        <f>IF($D$77=0,"",IF(D70="[Mark as ND1 if not relevant]","",D70/$D$77))</f>
        <v/>
      </c>
      <c r="H70" s="54"/>
      <c r="L70" s="54"/>
      <c r="M70" s="54"/>
      <c r="N70" s="55"/>
    </row>
    <row r="71" spans="1:14" x14ac:dyDescent="0.25">
      <c r="A71" s="70" t="s">
        <v>334</v>
      </c>
      <c r="B71" s="102" t="s">
        <v>335</v>
      </c>
      <c r="C71" s="158">
        <v>0</v>
      </c>
      <c r="D71" s="158" t="s">
        <v>2001</v>
      </c>
      <c r="E71" s="103"/>
      <c r="F71" s="92">
        <f t="shared" si="1"/>
        <v>0</v>
      </c>
      <c r="G71" s="92" t="str">
        <f t="shared" ref="G71:G76" si="2">IF($D$77=0,"",IF(D71="[Mark as ND1 if not relevant]","",D71/$D$77))</f>
        <v/>
      </c>
      <c r="H71" s="54"/>
      <c r="L71" s="54"/>
      <c r="M71" s="54"/>
      <c r="N71" s="55"/>
    </row>
    <row r="72" spans="1:14" x14ac:dyDescent="0.25">
      <c r="A72" s="70" t="s">
        <v>336</v>
      </c>
      <c r="B72" s="102" t="s">
        <v>337</v>
      </c>
      <c r="C72" s="158">
        <v>0</v>
      </c>
      <c r="D72" s="158" t="s">
        <v>2001</v>
      </c>
      <c r="E72" s="103"/>
      <c r="F72" s="92">
        <f t="shared" si="1"/>
        <v>0</v>
      </c>
      <c r="G72" s="92" t="str">
        <f t="shared" si="2"/>
        <v/>
      </c>
      <c r="H72" s="54"/>
      <c r="L72" s="54"/>
      <c r="M72" s="54"/>
      <c r="N72" s="55"/>
    </row>
    <row r="73" spans="1:14" x14ac:dyDescent="0.25">
      <c r="A73" s="70" t="s">
        <v>338</v>
      </c>
      <c r="B73" s="102" t="s">
        <v>339</v>
      </c>
      <c r="C73" s="158">
        <v>2.5965973499999997</v>
      </c>
      <c r="D73" s="158" t="s">
        <v>2001</v>
      </c>
      <c r="E73" s="103"/>
      <c r="F73" s="92">
        <f t="shared" si="1"/>
        <v>4.740186942366508E-6</v>
      </c>
      <c r="G73" s="92" t="str">
        <f t="shared" si="2"/>
        <v/>
      </c>
      <c r="H73" s="54"/>
      <c r="L73" s="54"/>
      <c r="M73" s="54"/>
      <c r="N73" s="55"/>
    </row>
    <row r="74" spans="1:14" x14ac:dyDescent="0.25">
      <c r="A74" s="70" t="s">
        <v>340</v>
      </c>
      <c r="B74" s="102" t="s">
        <v>341</v>
      </c>
      <c r="C74" s="158">
        <v>2.2100872800000007</v>
      </c>
      <c r="D74" s="158" t="s">
        <v>2001</v>
      </c>
      <c r="E74" s="103"/>
      <c r="F74" s="92">
        <f t="shared" si="1"/>
        <v>4.0345981505936284E-6</v>
      </c>
      <c r="G74" s="92" t="str">
        <f t="shared" si="2"/>
        <v/>
      </c>
      <c r="H74" s="54"/>
      <c r="L74" s="54"/>
      <c r="M74" s="54"/>
      <c r="N74" s="55"/>
    </row>
    <row r="75" spans="1:14" x14ac:dyDescent="0.25">
      <c r="A75" s="70" t="s">
        <v>342</v>
      </c>
      <c r="B75" s="102" t="s">
        <v>343</v>
      </c>
      <c r="C75" s="158">
        <v>342.4967050800002</v>
      </c>
      <c r="D75" s="158" t="s">
        <v>2001</v>
      </c>
      <c r="E75" s="103"/>
      <c r="F75" s="92">
        <f t="shared" si="1"/>
        <v>6.2524072483697559E-4</v>
      </c>
      <c r="G75" s="92" t="str">
        <f t="shared" si="2"/>
        <v/>
      </c>
      <c r="H75" s="54"/>
      <c r="L75" s="54"/>
      <c r="M75" s="54"/>
      <c r="N75" s="55"/>
    </row>
    <row r="76" spans="1:14" x14ac:dyDescent="0.25">
      <c r="A76" s="70" t="s">
        <v>344</v>
      </c>
      <c r="B76" s="102" t="s">
        <v>345</v>
      </c>
      <c r="C76" s="158">
        <v>547436.44049437926</v>
      </c>
      <c r="D76" s="158" t="s">
        <v>2001</v>
      </c>
      <c r="E76" s="103"/>
      <c r="F76" s="92">
        <f t="shared" si="1"/>
        <v>0.99936598449006997</v>
      </c>
      <c r="G76" s="92" t="str">
        <f t="shared" si="2"/>
        <v/>
      </c>
      <c r="H76" s="54"/>
      <c r="L76" s="54"/>
      <c r="M76" s="54"/>
      <c r="N76" s="55"/>
    </row>
    <row r="77" spans="1:14" x14ac:dyDescent="0.25">
      <c r="A77" s="70" t="s">
        <v>346</v>
      </c>
      <c r="B77" s="104" t="s">
        <v>315</v>
      </c>
      <c r="C77" s="95">
        <f>SUM(C70:C76)</f>
        <v>547783.74388408929</v>
      </c>
      <c r="D77" s="95">
        <f>SUM(D70:D76)</f>
        <v>0</v>
      </c>
      <c r="E77" s="74"/>
      <c r="F77" s="96">
        <f>SUM(F70:F76)</f>
        <v>0.99999999999999989</v>
      </c>
      <c r="G77" s="96">
        <f>SUM(G70:G76)</f>
        <v>0</v>
      </c>
      <c r="H77" s="54"/>
      <c r="L77" s="54"/>
      <c r="M77" s="54"/>
      <c r="N77" s="55"/>
    </row>
    <row r="78" spans="1:14" outlineLevel="1" x14ac:dyDescent="0.25">
      <c r="A78" s="70" t="s">
        <v>347</v>
      </c>
      <c r="B78" s="105" t="s">
        <v>348</v>
      </c>
      <c r="C78" s="191"/>
      <c r="D78" s="191"/>
      <c r="E78" s="74"/>
      <c r="F78" s="92">
        <f>IF($C$77=0,"",IF(C78="[for completion]","",C78/$C$77))</f>
        <v>0</v>
      </c>
      <c r="G78" s="92" t="str">
        <f t="shared" ref="G78:G87" si="3">IF($D$77=0,"",IF(D78="[for completion]","",D78/$D$77))</f>
        <v/>
      </c>
      <c r="H78" s="54"/>
      <c r="L78" s="54"/>
      <c r="M78" s="54"/>
      <c r="N78" s="55"/>
    </row>
    <row r="79" spans="1:14" outlineLevel="1" x14ac:dyDescent="0.25">
      <c r="A79" s="70" t="s">
        <v>349</v>
      </c>
      <c r="B79" s="105" t="s">
        <v>350</v>
      </c>
      <c r="C79" s="191"/>
      <c r="D79" s="191"/>
      <c r="E79" s="74"/>
      <c r="F79" s="92">
        <f t="shared" ref="F79:F87" si="4">IF($C$77=0,"",IF(C79="[for completion]","",C79/$C$77))</f>
        <v>0</v>
      </c>
      <c r="G79" s="92" t="str">
        <f t="shared" si="3"/>
        <v/>
      </c>
      <c r="H79" s="54"/>
      <c r="L79" s="54"/>
      <c r="M79" s="54"/>
      <c r="N79" s="55"/>
    </row>
    <row r="80" spans="1:14" outlineLevel="1" x14ac:dyDescent="0.25">
      <c r="A80" s="70" t="s">
        <v>351</v>
      </c>
      <c r="B80" s="105" t="s">
        <v>352</v>
      </c>
      <c r="C80" s="191"/>
      <c r="D80" s="191"/>
      <c r="E80" s="74"/>
      <c r="F80" s="92">
        <f t="shared" si="4"/>
        <v>0</v>
      </c>
      <c r="G80" s="92" t="str">
        <f t="shared" si="3"/>
        <v/>
      </c>
      <c r="H80" s="54"/>
      <c r="L80" s="54"/>
      <c r="M80" s="54"/>
      <c r="N80" s="55"/>
    </row>
    <row r="81" spans="1:14" outlineLevel="1" x14ac:dyDescent="0.25">
      <c r="A81" s="70" t="s">
        <v>353</v>
      </c>
      <c r="B81" s="105" t="s">
        <v>354</v>
      </c>
      <c r="C81" s="191"/>
      <c r="D81" s="191"/>
      <c r="E81" s="74"/>
      <c r="F81" s="92">
        <f t="shared" si="4"/>
        <v>0</v>
      </c>
      <c r="G81" s="92" t="str">
        <f t="shared" si="3"/>
        <v/>
      </c>
      <c r="H81" s="54"/>
      <c r="L81" s="54"/>
      <c r="M81" s="54"/>
      <c r="N81" s="55"/>
    </row>
    <row r="82" spans="1:14" outlineLevel="1" x14ac:dyDescent="0.25">
      <c r="A82" s="70" t="s">
        <v>355</v>
      </c>
      <c r="B82" s="105" t="s">
        <v>356</v>
      </c>
      <c r="C82" s="191"/>
      <c r="D82" s="191"/>
      <c r="E82" s="74"/>
      <c r="F82" s="92">
        <f t="shared" si="4"/>
        <v>0</v>
      </c>
      <c r="G82" s="92" t="str">
        <f t="shared" si="3"/>
        <v/>
      </c>
      <c r="H82" s="54"/>
      <c r="L82" s="54"/>
      <c r="M82" s="54"/>
      <c r="N82" s="55"/>
    </row>
    <row r="83" spans="1:14" outlineLevel="1" x14ac:dyDescent="0.25">
      <c r="A83" s="70" t="s">
        <v>357</v>
      </c>
      <c r="B83" s="107"/>
      <c r="C83" s="91"/>
      <c r="D83" s="91"/>
      <c r="E83" s="74"/>
      <c r="F83" s="93"/>
      <c r="G83" s="93"/>
      <c r="H83" s="54"/>
      <c r="L83" s="54"/>
      <c r="M83" s="54"/>
      <c r="N83" s="55"/>
    </row>
    <row r="84" spans="1:14" outlineLevel="1" x14ac:dyDescent="0.25">
      <c r="A84" s="70" t="s">
        <v>358</v>
      </c>
      <c r="B84" s="107"/>
      <c r="C84" s="91"/>
      <c r="D84" s="91"/>
      <c r="E84" s="74"/>
      <c r="F84" s="93"/>
      <c r="G84" s="93"/>
      <c r="H84" s="54"/>
      <c r="L84" s="54"/>
      <c r="M84" s="54"/>
      <c r="N84" s="55"/>
    </row>
    <row r="85" spans="1:14" outlineLevel="1" x14ac:dyDescent="0.25">
      <c r="A85" s="70" t="s">
        <v>359</v>
      </c>
      <c r="B85" s="107"/>
      <c r="C85" s="91"/>
      <c r="D85" s="91"/>
      <c r="E85" s="74"/>
      <c r="F85" s="93"/>
      <c r="G85" s="93"/>
      <c r="H85" s="54"/>
      <c r="L85" s="54"/>
      <c r="M85" s="54"/>
      <c r="N85" s="55"/>
    </row>
    <row r="86" spans="1:14" outlineLevel="1" x14ac:dyDescent="0.25">
      <c r="A86" s="70" t="s">
        <v>360</v>
      </c>
      <c r="B86" s="108"/>
      <c r="C86" s="91"/>
      <c r="D86" s="91"/>
      <c r="E86" s="74"/>
      <c r="F86" s="93">
        <f t="shared" si="4"/>
        <v>0</v>
      </c>
      <c r="G86" s="93" t="str">
        <f t="shared" si="3"/>
        <v/>
      </c>
      <c r="H86" s="54"/>
      <c r="L86" s="54"/>
      <c r="M86" s="54"/>
      <c r="N86" s="55"/>
    </row>
    <row r="87" spans="1:14" outlineLevel="1" x14ac:dyDescent="0.25">
      <c r="A87" s="70" t="s">
        <v>361</v>
      </c>
      <c r="B87" s="107"/>
      <c r="C87" s="91"/>
      <c r="D87" s="91"/>
      <c r="E87" s="74"/>
      <c r="F87" s="93">
        <f t="shared" si="4"/>
        <v>0</v>
      </c>
      <c r="G87" s="93" t="str">
        <f t="shared" si="3"/>
        <v/>
      </c>
      <c r="H87" s="54"/>
      <c r="L87" s="54"/>
      <c r="M87" s="54"/>
      <c r="N87" s="55"/>
    </row>
    <row r="88" spans="1:14" ht="15" customHeight="1" x14ac:dyDescent="0.25">
      <c r="A88" s="79"/>
      <c r="B88" s="80" t="s">
        <v>362</v>
      </c>
      <c r="C88" s="99" t="s">
        <v>363</v>
      </c>
      <c r="D88" s="99" t="s">
        <v>364</v>
      </c>
      <c r="E88" s="81"/>
      <c r="F88" s="82" t="s">
        <v>365</v>
      </c>
      <c r="G88" s="79" t="s">
        <v>366</v>
      </c>
      <c r="H88" s="54"/>
      <c r="L88" s="54"/>
      <c r="M88" s="54"/>
      <c r="N88" s="55"/>
    </row>
    <row r="89" spans="1:14" x14ac:dyDescent="0.25">
      <c r="A89" s="70" t="s">
        <v>367</v>
      </c>
      <c r="B89" s="83" t="s">
        <v>368</v>
      </c>
      <c r="C89" s="216">
        <v>28.189775229474996</v>
      </c>
      <c r="D89" s="216" t="s">
        <v>2001</v>
      </c>
      <c r="E89" s="100"/>
      <c r="F89" s="223"/>
      <c r="G89" s="224"/>
      <c r="H89" s="54"/>
      <c r="L89" s="54"/>
      <c r="M89" s="54"/>
      <c r="N89" s="55"/>
    </row>
    <row r="90" spans="1:14" x14ac:dyDescent="0.25">
      <c r="A90" s="70"/>
      <c r="B90" s="83"/>
      <c r="C90" s="216"/>
      <c r="D90" s="216"/>
      <c r="E90" s="100"/>
      <c r="F90" s="223"/>
      <c r="G90" s="224"/>
      <c r="H90" s="54"/>
      <c r="L90" s="54"/>
      <c r="M90" s="54"/>
      <c r="N90" s="55"/>
    </row>
    <row r="91" spans="1:14" x14ac:dyDescent="0.25">
      <c r="A91" s="70"/>
      <c r="B91" s="83" t="s">
        <v>369</v>
      </c>
      <c r="C91" s="222"/>
      <c r="D91" s="222"/>
      <c r="E91" s="100"/>
      <c r="F91" s="224"/>
      <c r="G91" s="224"/>
      <c r="H91" s="54"/>
      <c r="L91" s="54"/>
      <c r="M91" s="54"/>
      <c r="N91" s="55"/>
    </row>
    <row r="92" spans="1:14" x14ac:dyDescent="0.25">
      <c r="A92" s="70" t="s">
        <v>370</v>
      </c>
      <c r="B92" s="83" t="s">
        <v>331</v>
      </c>
      <c r="C92" s="216"/>
      <c r="D92" s="216"/>
      <c r="E92" s="100"/>
      <c r="F92" s="224"/>
      <c r="G92" s="224"/>
      <c r="H92" s="54"/>
      <c r="L92" s="54"/>
      <c r="M92" s="54"/>
      <c r="N92" s="55"/>
    </row>
    <row r="93" spans="1:14" x14ac:dyDescent="0.25">
      <c r="A93" s="70" t="s">
        <v>371</v>
      </c>
      <c r="B93" s="102" t="s">
        <v>333</v>
      </c>
      <c r="C93" s="158">
        <v>0</v>
      </c>
      <c r="D93" s="158" t="s">
        <v>2001</v>
      </c>
      <c r="E93" s="103"/>
      <c r="F93" s="92">
        <f>IF($C$100=0,"",IF(C93="[for completion]","",IF(C93="","",C93/$C$100)))</f>
        <v>0</v>
      </c>
      <c r="G93" s="92" t="str">
        <f>IF($D$100=0,"",IF(D93="[Mark as ND1 if not relevant]","",IF(D93="","",D93/$D$100)))</f>
        <v/>
      </c>
      <c r="H93" s="54"/>
      <c r="L93" s="54"/>
      <c r="M93" s="54"/>
      <c r="N93" s="55"/>
    </row>
    <row r="94" spans="1:14" x14ac:dyDescent="0.25">
      <c r="A94" s="70" t="s">
        <v>372</v>
      </c>
      <c r="B94" s="102" t="s">
        <v>335</v>
      </c>
      <c r="C94" s="158">
        <v>0</v>
      </c>
      <c r="D94" s="158" t="s">
        <v>2001</v>
      </c>
      <c r="E94" s="103"/>
      <c r="F94" s="92">
        <f t="shared" ref="F94:F99" si="5">IF($C$100=0,"",IF(C94="[for completion]","",IF(C94="","",C94/$C$100)))</f>
        <v>0</v>
      </c>
      <c r="G94" s="92" t="str">
        <f t="shared" ref="G94:G99" si="6">IF($D$100=0,"",IF(D94="[Mark as ND1 if not relevant]","",IF(D94="","",D94/$D$100)))</f>
        <v/>
      </c>
      <c r="H94" s="54"/>
      <c r="L94" s="54"/>
      <c r="M94" s="54"/>
      <c r="N94" s="55"/>
    </row>
    <row r="95" spans="1:14" x14ac:dyDescent="0.25">
      <c r="A95" s="70" t="s">
        <v>373</v>
      </c>
      <c r="B95" s="102" t="s">
        <v>337</v>
      </c>
      <c r="C95" s="158">
        <v>0</v>
      </c>
      <c r="D95" s="158" t="s">
        <v>2001</v>
      </c>
      <c r="E95" s="103"/>
      <c r="F95" s="92">
        <f t="shared" si="5"/>
        <v>0</v>
      </c>
      <c r="G95" s="92" t="str">
        <f t="shared" si="6"/>
        <v/>
      </c>
      <c r="H95" s="54"/>
      <c r="L95" s="54"/>
      <c r="M95" s="54"/>
      <c r="N95" s="55"/>
    </row>
    <row r="96" spans="1:14" x14ac:dyDescent="0.25">
      <c r="A96" s="70" t="s">
        <v>374</v>
      </c>
      <c r="B96" s="102" t="s">
        <v>339</v>
      </c>
      <c r="C96" s="158">
        <v>2.7612151599999999</v>
      </c>
      <c r="D96" s="158" t="s">
        <v>2001</v>
      </c>
      <c r="E96" s="103"/>
      <c r="F96" s="92">
        <f t="shared" si="5"/>
        <v>5.0407029979047197E-6</v>
      </c>
      <c r="G96" s="92" t="str">
        <f t="shared" si="6"/>
        <v/>
      </c>
      <c r="H96" s="54"/>
      <c r="L96" s="54"/>
      <c r="M96" s="54"/>
      <c r="N96" s="55"/>
    </row>
    <row r="97" spans="1:14" x14ac:dyDescent="0.25">
      <c r="A97" s="70" t="s">
        <v>375</v>
      </c>
      <c r="B97" s="102" t="s">
        <v>341</v>
      </c>
      <c r="C97" s="158">
        <v>2.2185114400000008</v>
      </c>
      <c r="D97" s="158" t="s">
        <v>2001</v>
      </c>
      <c r="E97" s="103"/>
      <c r="F97" s="92">
        <f t="shared" si="5"/>
        <v>4.049976774172832E-6</v>
      </c>
      <c r="G97" s="92" t="str">
        <f t="shared" si="6"/>
        <v/>
      </c>
      <c r="H97" s="54"/>
      <c r="L97" s="54"/>
      <c r="M97" s="54"/>
    </row>
    <row r="98" spans="1:14" x14ac:dyDescent="0.25">
      <c r="A98" s="70" t="s">
        <v>376</v>
      </c>
      <c r="B98" s="102" t="s">
        <v>343</v>
      </c>
      <c r="C98" s="158">
        <v>362.97642957000028</v>
      </c>
      <c r="D98" s="158" t="s">
        <v>2001</v>
      </c>
      <c r="E98" s="103"/>
      <c r="F98" s="92">
        <f t="shared" si="5"/>
        <v>6.6262723861846813E-4</v>
      </c>
      <c r="G98" s="92" t="str">
        <f t="shared" si="6"/>
        <v/>
      </c>
      <c r="H98" s="54"/>
      <c r="L98" s="54"/>
      <c r="M98" s="54"/>
    </row>
    <row r="99" spans="1:14" x14ac:dyDescent="0.25">
      <c r="A99" s="70" t="s">
        <v>377</v>
      </c>
      <c r="B99" s="102" t="s">
        <v>345</v>
      </c>
      <c r="C99" s="158">
        <v>547415.78772791929</v>
      </c>
      <c r="D99" s="158" t="s">
        <v>2001</v>
      </c>
      <c r="E99" s="103"/>
      <c r="F99" s="92">
        <f t="shared" si="5"/>
        <v>0.99932828208160951</v>
      </c>
      <c r="G99" s="92" t="str">
        <f t="shared" si="6"/>
        <v/>
      </c>
      <c r="H99" s="54"/>
      <c r="L99" s="54"/>
      <c r="M99" s="54"/>
    </row>
    <row r="100" spans="1:14" x14ac:dyDescent="0.25">
      <c r="A100" s="70" t="s">
        <v>378</v>
      </c>
      <c r="B100" s="104" t="s">
        <v>315</v>
      </c>
      <c r="C100" s="95">
        <f>SUM(C93:C99)</f>
        <v>547783.74388408929</v>
      </c>
      <c r="D100" s="95">
        <f>SUM(D93:D99)</f>
        <v>0</v>
      </c>
      <c r="E100" s="74"/>
      <c r="F100" s="96">
        <f>SUM(F93:F99)</f>
        <v>1</v>
      </c>
      <c r="G100" s="96">
        <f>SUM(G93:G99)</f>
        <v>0</v>
      </c>
      <c r="H100" s="54"/>
      <c r="L100" s="54"/>
      <c r="M100" s="54"/>
    </row>
    <row r="101" spans="1:14" outlineLevel="1" x14ac:dyDescent="0.25">
      <c r="A101" s="70" t="s">
        <v>379</v>
      </c>
      <c r="B101" s="105" t="s">
        <v>348</v>
      </c>
      <c r="C101" s="191"/>
      <c r="D101" s="191"/>
      <c r="E101" s="74"/>
      <c r="F101" s="92">
        <f>IF($C$100=0,"",IF(C101="[for completion]","",C101/$C$100))</f>
        <v>0</v>
      </c>
      <c r="G101" s="92" t="str">
        <f>IF($D$100=0,"",IF(D101="[for completion]","",D101/$D$100))</f>
        <v/>
      </c>
      <c r="H101" s="54"/>
      <c r="L101" s="54"/>
      <c r="M101" s="54"/>
    </row>
    <row r="102" spans="1:14" outlineLevel="1" x14ac:dyDescent="0.25">
      <c r="A102" s="70" t="s">
        <v>380</v>
      </c>
      <c r="B102" s="105" t="s">
        <v>350</v>
      </c>
      <c r="C102" s="191"/>
      <c r="D102" s="191"/>
      <c r="E102" s="74"/>
      <c r="F102" s="92">
        <f>IF($C$100=0,"",IF(C102="[for completion]","",C102/$C$100))</f>
        <v>0</v>
      </c>
      <c r="G102" s="92" t="str">
        <f>IF($D$100=0,"",IF(D102="[for completion]","",D102/$D$100))</f>
        <v/>
      </c>
      <c r="H102" s="54"/>
      <c r="L102" s="54"/>
      <c r="M102" s="54"/>
    </row>
    <row r="103" spans="1:14" outlineLevel="1" x14ac:dyDescent="0.25">
      <c r="A103" s="70" t="s">
        <v>381</v>
      </c>
      <c r="B103" s="105" t="s">
        <v>352</v>
      </c>
      <c r="C103" s="191"/>
      <c r="D103" s="191"/>
      <c r="E103" s="74"/>
      <c r="F103" s="92">
        <f>IF($C$100=0,"",IF(C103="[for completion]","",C103/$C$100))</f>
        <v>0</v>
      </c>
      <c r="G103" s="92" t="str">
        <f>IF($D$100=0,"",IF(D103="[for completion]","",D103/$D$100))</f>
        <v/>
      </c>
      <c r="H103" s="54"/>
      <c r="L103" s="54"/>
      <c r="M103" s="54"/>
    </row>
    <row r="104" spans="1:14" outlineLevel="1" x14ac:dyDescent="0.25">
      <c r="A104" s="70" t="s">
        <v>382</v>
      </c>
      <c r="B104" s="105" t="s">
        <v>354</v>
      </c>
      <c r="C104" s="191"/>
      <c r="D104" s="191"/>
      <c r="E104" s="74"/>
      <c r="F104" s="92">
        <f>IF($C$100=0,"",IF(C104="[for completion]","",C104/$C$100))</f>
        <v>0</v>
      </c>
      <c r="G104" s="92" t="str">
        <f>IF($D$100=0,"",IF(D104="[for completion]","",D104/$D$100))</f>
        <v/>
      </c>
      <c r="H104" s="54"/>
      <c r="L104" s="54"/>
      <c r="M104" s="54"/>
    </row>
    <row r="105" spans="1:14" outlineLevel="1" x14ac:dyDescent="0.25">
      <c r="A105" s="70" t="s">
        <v>383</v>
      </c>
      <c r="B105" s="105" t="s">
        <v>356</v>
      </c>
      <c r="C105" s="191"/>
      <c r="D105" s="191"/>
      <c r="E105" s="74"/>
      <c r="F105" s="92">
        <f>IF($C$100=0,"",IF(C105="[for completion]","",C105/$C$100))</f>
        <v>0</v>
      </c>
      <c r="G105" s="92" t="str">
        <f>IF($D$100=0,"",IF(D105="[for completion]","",D105/$D$100))</f>
        <v/>
      </c>
      <c r="H105" s="54"/>
      <c r="L105" s="54"/>
      <c r="M105" s="54"/>
    </row>
    <row r="106" spans="1:14" outlineLevel="1" x14ac:dyDescent="0.25">
      <c r="A106" s="70" t="s">
        <v>384</v>
      </c>
      <c r="B106" s="107"/>
      <c r="C106" s="91"/>
      <c r="D106" s="91"/>
      <c r="E106" s="74"/>
      <c r="F106" s="93"/>
      <c r="G106" s="93"/>
      <c r="H106" s="54"/>
      <c r="L106" s="54"/>
      <c r="M106" s="54"/>
    </row>
    <row r="107" spans="1:14" outlineLevel="1" x14ac:dyDescent="0.25">
      <c r="A107" s="70" t="s">
        <v>385</v>
      </c>
      <c r="B107" s="107"/>
      <c r="C107" s="91"/>
      <c r="D107" s="91"/>
      <c r="E107" s="74"/>
      <c r="F107" s="93"/>
      <c r="G107" s="93"/>
      <c r="H107" s="54"/>
      <c r="L107" s="54"/>
      <c r="M107" s="54"/>
    </row>
    <row r="108" spans="1:14" outlineLevel="1" x14ac:dyDescent="0.25">
      <c r="A108" s="70" t="s">
        <v>386</v>
      </c>
      <c r="B108" s="108"/>
      <c r="C108" s="91"/>
      <c r="D108" s="91"/>
      <c r="E108" s="74"/>
      <c r="F108" s="93"/>
      <c r="G108" s="93"/>
      <c r="H108" s="54"/>
      <c r="L108" s="54"/>
      <c r="M108" s="54"/>
    </row>
    <row r="109" spans="1:14" outlineLevel="1" x14ac:dyDescent="0.25">
      <c r="A109" s="70" t="s">
        <v>387</v>
      </c>
      <c r="B109" s="107"/>
      <c r="C109" s="91"/>
      <c r="D109" s="91"/>
      <c r="E109" s="74"/>
      <c r="F109" s="93"/>
      <c r="G109" s="93"/>
      <c r="H109" s="54"/>
      <c r="L109" s="54"/>
      <c r="M109" s="54"/>
    </row>
    <row r="110" spans="1:14" outlineLevel="1" x14ac:dyDescent="0.25">
      <c r="A110" s="70" t="s">
        <v>388</v>
      </c>
      <c r="B110" s="107"/>
      <c r="C110" s="91"/>
      <c r="D110" s="91"/>
      <c r="E110" s="74"/>
      <c r="F110" s="93"/>
      <c r="G110" s="93"/>
      <c r="H110" s="54"/>
      <c r="L110" s="54"/>
      <c r="M110" s="54"/>
    </row>
    <row r="111" spans="1:14" ht="15" customHeight="1" x14ac:dyDescent="0.25">
      <c r="A111" s="79"/>
      <c r="B111" s="109" t="s">
        <v>389</v>
      </c>
      <c r="C111" s="82" t="s">
        <v>390</v>
      </c>
      <c r="D111" s="82" t="s">
        <v>391</v>
      </c>
      <c r="E111" s="81"/>
      <c r="F111" s="82" t="s">
        <v>392</v>
      </c>
      <c r="G111" s="82" t="s">
        <v>393</v>
      </c>
      <c r="H111" s="54"/>
      <c r="L111" s="54"/>
      <c r="M111" s="54"/>
    </row>
    <row r="112" spans="1:14" s="53" customFormat="1" x14ac:dyDescent="0.25">
      <c r="A112" s="70" t="s">
        <v>394</v>
      </c>
      <c r="B112" s="83" t="s">
        <v>395</v>
      </c>
      <c r="C112" s="158">
        <v>5.3960189199999995</v>
      </c>
      <c r="D112" s="158">
        <f>C112</f>
        <v>5.3960189199999995</v>
      </c>
      <c r="E112" s="93"/>
      <c r="F112" s="92">
        <f t="shared" ref="F112:F136" si="7">IF($C$131=0,"",IF(C112="[for completion]","",IF(C112="","",C112/$C$131)))</f>
        <v>9.850637190762924E-6</v>
      </c>
      <c r="G112" s="92">
        <f t="shared" ref="G112:G136" si="8">IF($D$131=0,"",IF(D112="[for completion]","",IF(D112="","",D112/$D$131)))</f>
        <v>9.850637190762924E-6</v>
      </c>
      <c r="I112" s="57"/>
      <c r="J112" s="57"/>
      <c r="K112" s="57"/>
      <c r="L112" s="54" t="s">
        <v>396</v>
      </c>
      <c r="M112" s="54"/>
      <c r="N112" s="54"/>
    </row>
    <row r="113" spans="1:14" s="53" customFormat="1" x14ac:dyDescent="0.25">
      <c r="A113" s="70" t="s">
        <v>397</v>
      </c>
      <c r="B113" s="83" t="s">
        <v>398</v>
      </c>
      <c r="C113" s="158">
        <v>0</v>
      </c>
      <c r="D113" s="158">
        <f t="shared" ref="D113:D129" si="9">C113</f>
        <v>0</v>
      </c>
      <c r="E113" s="93"/>
      <c r="F113" s="92">
        <f t="shared" si="7"/>
        <v>0</v>
      </c>
      <c r="G113" s="92">
        <f t="shared" si="8"/>
        <v>0</v>
      </c>
      <c r="I113" s="57"/>
      <c r="J113" s="57"/>
      <c r="K113" s="57"/>
      <c r="L113" s="74" t="s">
        <v>398</v>
      </c>
      <c r="M113" s="54"/>
      <c r="N113" s="54"/>
    </row>
    <row r="114" spans="1:14" s="53" customFormat="1" x14ac:dyDescent="0.25">
      <c r="A114" s="70" t="s">
        <v>399</v>
      </c>
      <c r="B114" s="83" t="s">
        <v>400</v>
      </c>
      <c r="C114" s="158">
        <v>0</v>
      </c>
      <c r="D114" s="158">
        <f t="shared" si="9"/>
        <v>0</v>
      </c>
      <c r="E114" s="93"/>
      <c r="F114" s="92">
        <f t="shared" si="7"/>
        <v>0</v>
      </c>
      <c r="G114" s="92">
        <f t="shared" si="8"/>
        <v>0</v>
      </c>
      <c r="I114" s="57"/>
      <c r="J114" s="57"/>
      <c r="K114" s="57"/>
      <c r="L114" s="74" t="s">
        <v>400</v>
      </c>
      <c r="M114" s="54"/>
      <c r="N114" s="54"/>
    </row>
    <row r="115" spans="1:14" s="53" customFormat="1" x14ac:dyDescent="0.25">
      <c r="A115" s="70" t="s">
        <v>401</v>
      </c>
      <c r="B115" s="83" t="s">
        <v>402</v>
      </c>
      <c r="C115" s="158">
        <v>0</v>
      </c>
      <c r="D115" s="158">
        <f t="shared" si="9"/>
        <v>0</v>
      </c>
      <c r="E115" s="93"/>
      <c r="F115" s="92">
        <f t="shared" si="7"/>
        <v>0</v>
      </c>
      <c r="G115" s="92">
        <f t="shared" si="8"/>
        <v>0</v>
      </c>
      <c r="I115" s="57"/>
      <c r="J115" s="57"/>
      <c r="K115" s="57"/>
      <c r="L115" s="74" t="s">
        <v>402</v>
      </c>
      <c r="M115" s="54"/>
      <c r="N115" s="54"/>
    </row>
    <row r="116" spans="1:14" s="53" customFormat="1" x14ac:dyDescent="0.25">
      <c r="A116" s="70" t="s">
        <v>403</v>
      </c>
      <c r="B116" s="83" t="s">
        <v>404</v>
      </c>
      <c r="C116" s="158">
        <v>0</v>
      </c>
      <c r="D116" s="158">
        <f t="shared" si="9"/>
        <v>0</v>
      </c>
      <c r="E116" s="93"/>
      <c r="F116" s="92">
        <f t="shared" si="7"/>
        <v>0</v>
      </c>
      <c r="G116" s="92">
        <f t="shared" si="8"/>
        <v>0</v>
      </c>
      <c r="I116" s="57"/>
      <c r="J116" s="57"/>
      <c r="K116" s="57"/>
      <c r="L116" s="74" t="s">
        <v>404</v>
      </c>
      <c r="M116" s="54"/>
      <c r="N116" s="54"/>
    </row>
    <row r="117" spans="1:14" s="53" customFormat="1" x14ac:dyDescent="0.25">
      <c r="A117" s="70" t="s">
        <v>405</v>
      </c>
      <c r="B117" s="83" t="s">
        <v>406</v>
      </c>
      <c r="C117" s="158">
        <v>0</v>
      </c>
      <c r="D117" s="158">
        <f t="shared" si="9"/>
        <v>0</v>
      </c>
      <c r="E117" s="74"/>
      <c r="F117" s="92">
        <f t="shared" si="7"/>
        <v>0</v>
      </c>
      <c r="G117" s="92">
        <f t="shared" si="8"/>
        <v>0</v>
      </c>
      <c r="I117" s="57"/>
      <c r="J117" s="57"/>
      <c r="K117" s="57"/>
      <c r="L117" s="74" t="s">
        <v>406</v>
      </c>
      <c r="M117" s="54"/>
      <c r="N117" s="54"/>
    </row>
    <row r="118" spans="1:14" x14ac:dyDescent="0.25">
      <c r="A118" s="70" t="s">
        <v>407</v>
      </c>
      <c r="B118" s="83" t="s">
        <v>408</v>
      </c>
      <c r="C118" s="158">
        <v>547778.34786517301</v>
      </c>
      <c r="D118" s="158">
        <f t="shared" si="9"/>
        <v>547778.34786517301</v>
      </c>
      <c r="E118" s="74"/>
      <c r="F118" s="92">
        <f t="shared" si="7"/>
        <v>0.99999014936280928</v>
      </c>
      <c r="G118" s="92">
        <f t="shared" si="8"/>
        <v>0.99999014936280928</v>
      </c>
      <c r="L118" s="74" t="s">
        <v>408</v>
      </c>
      <c r="M118" s="54"/>
    </row>
    <row r="119" spans="1:14" x14ac:dyDescent="0.25">
      <c r="A119" s="70" t="s">
        <v>409</v>
      </c>
      <c r="B119" s="83" t="s">
        <v>410</v>
      </c>
      <c r="C119" s="158">
        <v>0</v>
      </c>
      <c r="D119" s="158">
        <f t="shared" si="9"/>
        <v>0</v>
      </c>
      <c r="E119" s="74"/>
      <c r="F119" s="92">
        <f t="shared" si="7"/>
        <v>0</v>
      </c>
      <c r="G119" s="92">
        <f t="shared" si="8"/>
        <v>0</v>
      </c>
      <c r="L119" s="74" t="s">
        <v>410</v>
      </c>
      <c r="M119" s="54"/>
    </row>
    <row r="120" spans="1:14" x14ac:dyDescent="0.25">
      <c r="A120" s="70" t="s">
        <v>411</v>
      </c>
      <c r="B120" s="83" t="s">
        <v>412</v>
      </c>
      <c r="C120" s="158">
        <v>0</v>
      </c>
      <c r="D120" s="158">
        <f t="shared" si="9"/>
        <v>0</v>
      </c>
      <c r="E120" s="74"/>
      <c r="F120" s="92">
        <f t="shared" si="7"/>
        <v>0</v>
      </c>
      <c r="G120" s="92">
        <f t="shared" si="8"/>
        <v>0</v>
      </c>
      <c r="L120" s="74" t="s">
        <v>412</v>
      </c>
      <c r="M120" s="54"/>
    </row>
    <row r="121" spans="1:14" x14ac:dyDescent="0.25">
      <c r="A121" s="70" t="s">
        <v>413</v>
      </c>
      <c r="B121" s="70" t="s">
        <v>414</v>
      </c>
      <c r="C121" s="158">
        <v>0</v>
      </c>
      <c r="D121" s="158">
        <f t="shared" si="9"/>
        <v>0</v>
      </c>
      <c r="F121" s="92">
        <f t="shared" si="7"/>
        <v>0</v>
      </c>
      <c r="G121" s="92">
        <f t="shared" si="8"/>
        <v>0</v>
      </c>
      <c r="L121" s="74"/>
      <c r="M121" s="54"/>
    </row>
    <row r="122" spans="1:14" x14ac:dyDescent="0.25">
      <c r="A122" s="70" t="s">
        <v>415</v>
      </c>
      <c r="B122" s="83" t="s">
        <v>416</v>
      </c>
      <c r="C122" s="158">
        <v>0</v>
      </c>
      <c r="D122" s="158">
        <f t="shared" si="9"/>
        <v>0</v>
      </c>
      <c r="E122" s="74"/>
      <c r="F122" s="92">
        <f t="shared" si="7"/>
        <v>0</v>
      </c>
      <c r="G122" s="92">
        <f t="shared" si="8"/>
        <v>0</v>
      </c>
      <c r="L122" s="74" t="s">
        <v>417</v>
      </c>
      <c r="M122" s="54"/>
    </row>
    <row r="123" spans="1:14" x14ac:dyDescent="0.25">
      <c r="A123" s="70" t="s">
        <v>418</v>
      </c>
      <c r="B123" s="83" t="s">
        <v>417</v>
      </c>
      <c r="C123" s="158">
        <v>0</v>
      </c>
      <c r="D123" s="158">
        <f t="shared" si="9"/>
        <v>0</v>
      </c>
      <c r="E123" s="74"/>
      <c r="F123" s="92">
        <f t="shared" si="7"/>
        <v>0</v>
      </c>
      <c r="G123" s="92">
        <f t="shared" si="8"/>
        <v>0</v>
      </c>
      <c r="L123" s="74" t="s">
        <v>419</v>
      </c>
      <c r="M123" s="54"/>
    </row>
    <row r="124" spans="1:14" x14ac:dyDescent="0.25">
      <c r="A124" s="70" t="s">
        <v>420</v>
      </c>
      <c r="B124" s="83" t="s">
        <v>419</v>
      </c>
      <c r="C124" s="158">
        <v>0</v>
      </c>
      <c r="D124" s="158">
        <f t="shared" si="9"/>
        <v>0</v>
      </c>
      <c r="E124" s="74"/>
      <c r="F124" s="92">
        <f t="shared" si="7"/>
        <v>0</v>
      </c>
      <c r="G124" s="92">
        <f t="shared" si="8"/>
        <v>0</v>
      </c>
      <c r="L124" s="103" t="s">
        <v>421</v>
      </c>
      <c r="M124" s="54"/>
    </row>
    <row r="125" spans="1:14" x14ac:dyDescent="0.25">
      <c r="A125" s="70" t="s">
        <v>422</v>
      </c>
      <c r="B125" s="70" t="s">
        <v>423</v>
      </c>
      <c r="C125" s="158">
        <v>0</v>
      </c>
      <c r="D125" s="158">
        <f t="shared" si="9"/>
        <v>0</v>
      </c>
      <c r="E125" s="74"/>
      <c r="F125" s="92">
        <f t="shared" si="7"/>
        <v>0</v>
      </c>
      <c r="G125" s="92">
        <f t="shared" si="8"/>
        <v>0</v>
      </c>
      <c r="L125" s="74" t="s">
        <v>424</v>
      </c>
      <c r="M125" s="54"/>
    </row>
    <row r="126" spans="1:14" x14ac:dyDescent="0.25">
      <c r="A126" s="70" t="s">
        <v>425</v>
      </c>
      <c r="B126" s="102" t="s">
        <v>421</v>
      </c>
      <c r="C126" s="158">
        <v>0</v>
      </c>
      <c r="D126" s="158">
        <f t="shared" si="9"/>
        <v>0</v>
      </c>
      <c r="E126" s="74"/>
      <c r="F126" s="92">
        <f t="shared" si="7"/>
        <v>0</v>
      </c>
      <c r="G126" s="92">
        <f t="shared" si="8"/>
        <v>0</v>
      </c>
      <c r="H126" s="55"/>
      <c r="L126" s="74" t="s">
        <v>426</v>
      </c>
      <c r="M126" s="54"/>
    </row>
    <row r="127" spans="1:14" x14ac:dyDescent="0.25">
      <c r="A127" s="70" t="s">
        <v>427</v>
      </c>
      <c r="B127" s="83" t="s">
        <v>424</v>
      </c>
      <c r="C127" s="158">
        <v>0</v>
      </c>
      <c r="D127" s="158">
        <f t="shared" si="9"/>
        <v>0</v>
      </c>
      <c r="E127" s="74"/>
      <c r="F127" s="92">
        <f t="shared" si="7"/>
        <v>0</v>
      </c>
      <c r="G127" s="92">
        <f t="shared" si="8"/>
        <v>0</v>
      </c>
      <c r="H127" s="54"/>
      <c r="L127" s="74" t="s">
        <v>428</v>
      </c>
      <c r="M127" s="54"/>
    </row>
    <row r="128" spans="1:14" x14ac:dyDescent="0.25">
      <c r="A128" s="70" t="s">
        <v>429</v>
      </c>
      <c r="B128" s="83" t="s">
        <v>426</v>
      </c>
      <c r="C128" s="158">
        <v>0</v>
      </c>
      <c r="D128" s="158">
        <f t="shared" si="9"/>
        <v>0</v>
      </c>
      <c r="E128" s="74"/>
      <c r="F128" s="92">
        <f t="shared" si="7"/>
        <v>0</v>
      </c>
      <c r="G128" s="92">
        <f t="shared" si="8"/>
        <v>0</v>
      </c>
      <c r="H128" s="54"/>
      <c r="L128" s="54"/>
      <c r="M128" s="54"/>
    </row>
    <row r="129" spans="1:14" x14ac:dyDescent="0.25">
      <c r="A129" s="70" t="s">
        <v>430</v>
      </c>
      <c r="B129" s="83" t="s">
        <v>428</v>
      </c>
      <c r="C129" s="158">
        <v>0</v>
      </c>
      <c r="D129" s="158">
        <f t="shared" si="9"/>
        <v>0</v>
      </c>
      <c r="E129" s="74"/>
      <c r="F129" s="92">
        <f t="shared" si="7"/>
        <v>0</v>
      </c>
      <c r="G129" s="92">
        <f t="shared" si="8"/>
        <v>0</v>
      </c>
      <c r="H129" s="54"/>
      <c r="L129" s="54"/>
      <c r="M129" s="54"/>
    </row>
    <row r="130" spans="1:14" outlineLevel="1" x14ac:dyDescent="0.25">
      <c r="A130" s="70" t="s">
        <v>431</v>
      </c>
      <c r="B130" s="83" t="s">
        <v>313</v>
      </c>
      <c r="C130" s="158">
        <v>0</v>
      </c>
      <c r="D130" s="158">
        <v>0</v>
      </c>
      <c r="E130" s="74"/>
      <c r="F130" s="92">
        <f t="shared" si="7"/>
        <v>0</v>
      </c>
      <c r="G130" s="92">
        <f t="shared" si="8"/>
        <v>0</v>
      </c>
      <c r="H130" s="54"/>
      <c r="L130" s="54"/>
      <c r="M130" s="54"/>
    </row>
    <row r="131" spans="1:14" outlineLevel="1" x14ac:dyDescent="0.25">
      <c r="A131" s="70" t="s">
        <v>432</v>
      </c>
      <c r="B131" s="104" t="s">
        <v>315</v>
      </c>
      <c r="C131" s="110">
        <f>SUM(C112:C130)</f>
        <v>547783.74388409301</v>
      </c>
      <c r="D131" s="110">
        <f>SUM(D112:D130)</f>
        <v>547783.74388409301</v>
      </c>
      <c r="E131" s="74"/>
      <c r="F131" s="92">
        <f>SUM(F112:F130)</f>
        <v>1</v>
      </c>
      <c r="G131" s="92">
        <f>SUM(G112:G130)</f>
        <v>1</v>
      </c>
      <c r="H131" s="54"/>
      <c r="L131" s="54"/>
      <c r="M131" s="54"/>
    </row>
    <row r="132" spans="1:14" outlineLevel="1" x14ac:dyDescent="0.25">
      <c r="A132" s="70" t="s">
        <v>433</v>
      </c>
      <c r="B132" s="97" t="s">
        <v>317</v>
      </c>
      <c r="C132" s="158"/>
      <c r="D132" s="158"/>
      <c r="E132" s="74"/>
      <c r="F132" s="92" t="str">
        <f t="shared" si="7"/>
        <v/>
      </c>
      <c r="G132" s="92" t="str">
        <f t="shared" si="8"/>
        <v/>
      </c>
      <c r="H132" s="54"/>
      <c r="L132" s="54"/>
      <c r="M132" s="54"/>
    </row>
    <row r="133" spans="1:14" outlineLevel="1" x14ac:dyDescent="0.25">
      <c r="A133" s="70" t="s">
        <v>434</v>
      </c>
      <c r="B133" s="97" t="s">
        <v>317</v>
      </c>
      <c r="C133" s="158"/>
      <c r="D133" s="158"/>
      <c r="E133" s="74"/>
      <c r="F133" s="92" t="str">
        <f t="shared" si="7"/>
        <v/>
      </c>
      <c r="G133" s="92" t="str">
        <f t="shared" si="8"/>
        <v/>
      </c>
      <c r="H133" s="54"/>
      <c r="L133" s="54"/>
      <c r="M133" s="54"/>
    </row>
    <row r="134" spans="1:14" outlineLevel="1" x14ac:dyDescent="0.25">
      <c r="A134" s="70" t="s">
        <v>435</v>
      </c>
      <c r="B134" s="97" t="s">
        <v>317</v>
      </c>
      <c r="C134" s="158"/>
      <c r="D134" s="158"/>
      <c r="E134" s="74"/>
      <c r="F134" s="92" t="str">
        <f t="shared" si="7"/>
        <v/>
      </c>
      <c r="G134" s="92" t="str">
        <f t="shared" si="8"/>
        <v/>
      </c>
      <c r="H134" s="54"/>
      <c r="L134" s="54"/>
      <c r="M134" s="54"/>
    </row>
    <row r="135" spans="1:14" outlineLevel="1" x14ac:dyDescent="0.25">
      <c r="A135" s="70" t="s">
        <v>436</v>
      </c>
      <c r="B135" s="97" t="s">
        <v>317</v>
      </c>
      <c r="C135" s="158"/>
      <c r="D135" s="158"/>
      <c r="E135" s="74"/>
      <c r="F135" s="92" t="str">
        <f t="shared" si="7"/>
        <v/>
      </c>
      <c r="G135" s="92" t="str">
        <f t="shared" si="8"/>
        <v/>
      </c>
      <c r="H135" s="54"/>
      <c r="L135" s="54"/>
      <c r="M135" s="54"/>
    </row>
    <row r="136" spans="1:14" outlineLevel="1" x14ac:dyDescent="0.25">
      <c r="A136" s="70" t="s">
        <v>437</v>
      </c>
      <c r="B136" s="97" t="s">
        <v>317</v>
      </c>
      <c r="C136" s="158"/>
      <c r="D136" s="158"/>
      <c r="E136" s="74"/>
      <c r="F136" s="92" t="str">
        <f t="shared" si="7"/>
        <v/>
      </c>
      <c r="G136" s="92" t="str">
        <f t="shared" si="8"/>
        <v/>
      </c>
      <c r="H136" s="54"/>
      <c r="L136" s="54"/>
      <c r="M136" s="54"/>
    </row>
    <row r="137" spans="1:14" ht="15" customHeight="1" x14ac:dyDescent="0.25">
      <c r="A137" s="79"/>
      <c r="B137" s="80" t="s">
        <v>438</v>
      </c>
      <c r="C137" s="82" t="s">
        <v>390</v>
      </c>
      <c r="D137" s="82" t="s">
        <v>391</v>
      </c>
      <c r="E137" s="81"/>
      <c r="F137" s="82" t="s">
        <v>392</v>
      </c>
      <c r="G137" s="82" t="s">
        <v>393</v>
      </c>
      <c r="H137" s="54"/>
      <c r="L137" s="54"/>
      <c r="M137" s="54"/>
    </row>
    <row r="138" spans="1:14" s="53" customFormat="1" x14ac:dyDescent="0.25">
      <c r="A138" s="70" t="s">
        <v>439</v>
      </c>
      <c r="B138" s="83" t="s">
        <v>395</v>
      </c>
      <c r="C138" s="158">
        <f>C112</f>
        <v>5.3960189199999995</v>
      </c>
      <c r="D138" s="158">
        <f>D112</f>
        <v>5.3960189199999995</v>
      </c>
      <c r="E138" s="93"/>
      <c r="F138" s="92">
        <f t="shared" ref="F138:F162" si="10">IF($C$157=0,"",IF(C138="[for completion]","",IF(C138="","",C138/$C$157)))</f>
        <v>9.850637190762924E-6</v>
      </c>
      <c r="G138" s="92">
        <f t="shared" ref="G138:G162" si="11">IF($D$157=0,"",IF(D138="[for completion]","",IF(D138="","",D138/$D$157)))</f>
        <v>9.850637190762924E-6</v>
      </c>
      <c r="H138" s="54"/>
      <c r="I138" s="57"/>
      <c r="J138" s="57"/>
      <c r="K138" s="57"/>
      <c r="L138" s="54"/>
      <c r="M138" s="54"/>
      <c r="N138" s="54"/>
    </row>
    <row r="139" spans="1:14" s="53" customFormat="1" x14ac:dyDescent="0.25">
      <c r="A139" s="70" t="s">
        <v>440</v>
      </c>
      <c r="B139" s="83" t="s">
        <v>398</v>
      </c>
      <c r="C139" s="158">
        <f t="shared" ref="C139:D154" si="12">C113</f>
        <v>0</v>
      </c>
      <c r="D139" s="158">
        <f t="shared" si="12"/>
        <v>0</v>
      </c>
      <c r="E139" s="93"/>
      <c r="F139" s="92">
        <f t="shared" si="10"/>
        <v>0</v>
      </c>
      <c r="G139" s="92">
        <f t="shared" si="11"/>
        <v>0</v>
      </c>
      <c r="H139" s="54"/>
      <c r="I139" s="57"/>
      <c r="J139" s="57"/>
      <c r="K139" s="57"/>
      <c r="L139" s="54"/>
      <c r="M139" s="54"/>
      <c r="N139" s="54"/>
    </row>
    <row r="140" spans="1:14" s="53" customFormat="1" x14ac:dyDescent="0.25">
      <c r="A140" s="70" t="s">
        <v>441</v>
      </c>
      <c r="B140" s="83" t="s">
        <v>400</v>
      </c>
      <c r="C140" s="158">
        <f t="shared" si="12"/>
        <v>0</v>
      </c>
      <c r="D140" s="158">
        <f t="shared" si="12"/>
        <v>0</v>
      </c>
      <c r="E140" s="93"/>
      <c r="F140" s="92">
        <f t="shared" si="10"/>
        <v>0</v>
      </c>
      <c r="G140" s="92">
        <f t="shared" si="11"/>
        <v>0</v>
      </c>
      <c r="H140" s="54"/>
      <c r="I140" s="57"/>
      <c r="J140" s="57"/>
      <c r="K140" s="57"/>
      <c r="L140" s="54"/>
      <c r="M140" s="54"/>
      <c r="N140" s="54"/>
    </row>
    <row r="141" spans="1:14" s="53" customFormat="1" x14ac:dyDescent="0.25">
      <c r="A141" s="70" t="s">
        <v>442</v>
      </c>
      <c r="B141" s="83" t="s">
        <v>402</v>
      </c>
      <c r="C141" s="158">
        <f t="shared" si="12"/>
        <v>0</v>
      </c>
      <c r="D141" s="158">
        <f t="shared" si="12"/>
        <v>0</v>
      </c>
      <c r="E141" s="93"/>
      <c r="F141" s="92">
        <f t="shared" si="10"/>
        <v>0</v>
      </c>
      <c r="G141" s="92">
        <f t="shared" si="11"/>
        <v>0</v>
      </c>
      <c r="H141" s="54"/>
      <c r="I141" s="57"/>
      <c r="J141" s="57"/>
      <c r="K141" s="57"/>
      <c r="L141" s="54"/>
      <c r="M141" s="54"/>
      <c r="N141" s="54"/>
    </row>
    <row r="142" spans="1:14" s="53" customFormat="1" x14ac:dyDescent="0.25">
      <c r="A142" s="70" t="s">
        <v>443</v>
      </c>
      <c r="B142" s="83" t="s">
        <v>404</v>
      </c>
      <c r="C142" s="158">
        <f t="shared" si="12"/>
        <v>0</v>
      </c>
      <c r="D142" s="158">
        <f t="shared" si="12"/>
        <v>0</v>
      </c>
      <c r="E142" s="93"/>
      <c r="F142" s="92">
        <f t="shared" si="10"/>
        <v>0</v>
      </c>
      <c r="G142" s="92">
        <f t="shared" si="11"/>
        <v>0</v>
      </c>
      <c r="H142" s="54"/>
      <c r="I142" s="57"/>
      <c r="J142" s="57"/>
      <c r="K142" s="57"/>
      <c r="L142" s="54"/>
      <c r="M142" s="54"/>
      <c r="N142" s="54"/>
    </row>
    <row r="143" spans="1:14" s="53" customFormat="1" x14ac:dyDescent="0.25">
      <c r="A143" s="70" t="s">
        <v>444</v>
      </c>
      <c r="B143" s="83" t="s">
        <v>406</v>
      </c>
      <c r="C143" s="158">
        <f t="shared" si="12"/>
        <v>0</v>
      </c>
      <c r="D143" s="158">
        <f t="shared" si="12"/>
        <v>0</v>
      </c>
      <c r="E143" s="74"/>
      <c r="F143" s="92">
        <f t="shared" si="10"/>
        <v>0</v>
      </c>
      <c r="G143" s="92">
        <f t="shared" si="11"/>
        <v>0</v>
      </c>
      <c r="H143" s="54"/>
      <c r="I143" s="57"/>
      <c r="J143" s="57"/>
      <c r="K143" s="57"/>
      <c r="L143" s="54"/>
      <c r="M143" s="54"/>
      <c r="N143" s="54"/>
    </row>
    <row r="144" spans="1:14" x14ac:dyDescent="0.25">
      <c r="A144" s="70" t="s">
        <v>445</v>
      </c>
      <c r="B144" s="83" t="s">
        <v>408</v>
      </c>
      <c r="C144" s="158">
        <f t="shared" si="12"/>
        <v>547778.34786517301</v>
      </c>
      <c r="D144" s="158">
        <f t="shared" si="12"/>
        <v>547778.34786517301</v>
      </c>
      <c r="E144" s="74"/>
      <c r="F144" s="92">
        <f t="shared" si="10"/>
        <v>0.99999014936280928</v>
      </c>
      <c r="G144" s="92">
        <f t="shared" si="11"/>
        <v>0.99999014936280928</v>
      </c>
      <c r="H144" s="54"/>
      <c r="L144" s="54"/>
      <c r="M144" s="54"/>
    </row>
    <row r="145" spans="1:14" x14ac:dyDescent="0.25">
      <c r="A145" s="70" t="s">
        <v>446</v>
      </c>
      <c r="B145" s="83" t="s">
        <v>410</v>
      </c>
      <c r="C145" s="158">
        <f t="shared" si="12"/>
        <v>0</v>
      </c>
      <c r="D145" s="158">
        <f t="shared" si="12"/>
        <v>0</v>
      </c>
      <c r="E145" s="74"/>
      <c r="F145" s="92">
        <f t="shared" si="10"/>
        <v>0</v>
      </c>
      <c r="G145" s="92">
        <f t="shared" si="11"/>
        <v>0</v>
      </c>
      <c r="H145" s="54"/>
      <c r="L145" s="54"/>
      <c r="M145" s="54"/>
      <c r="N145" s="55"/>
    </row>
    <row r="146" spans="1:14" x14ac:dyDescent="0.25">
      <c r="A146" s="70" t="s">
        <v>447</v>
      </c>
      <c r="B146" s="83" t="s">
        <v>412</v>
      </c>
      <c r="C146" s="158">
        <f t="shared" si="12"/>
        <v>0</v>
      </c>
      <c r="D146" s="158">
        <f t="shared" si="12"/>
        <v>0</v>
      </c>
      <c r="E146" s="74"/>
      <c r="F146" s="92">
        <f t="shared" si="10"/>
        <v>0</v>
      </c>
      <c r="G146" s="92">
        <f t="shared" si="11"/>
        <v>0</v>
      </c>
      <c r="H146" s="54"/>
      <c r="L146" s="54"/>
      <c r="M146" s="54"/>
      <c r="N146" s="55"/>
    </row>
    <row r="147" spans="1:14" x14ac:dyDescent="0.25">
      <c r="A147" s="70" t="s">
        <v>448</v>
      </c>
      <c r="B147" s="70" t="s">
        <v>414</v>
      </c>
      <c r="C147" s="158">
        <f t="shared" si="12"/>
        <v>0</v>
      </c>
      <c r="D147" s="158">
        <f t="shared" si="12"/>
        <v>0</v>
      </c>
      <c r="F147" s="92">
        <f t="shared" si="10"/>
        <v>0</v>
      </c>
      <c r="G147" s="92">
        <f t="shared" si="11"/>
        <v>0</v>
      </c>
      <c r="H147" s="54"/>
      <c r="L147" s="54"/>
      <c r="M147" s="54"/>
      <c r="N147" s="55"/>
    </row>
    <row r="148" spans="1:14" x14ac:dyDescent="0.25">
      <c r="A148" s="70" t="s">
        <v>449</v>
      </c>
      <c r="B148" s="83" t="s">
        <v>416</v>
      </c>
      <c r="C148" s="158">
        <f t="shared" si="12"/>
        <v>0</v>
      </c>
      <c r="D148" s="158">
        <f t="shared" si="12"/>
        <v>0</v>
      </c>
      <c r="E148" s="74"/>
      <c r="F148" s="92">
        <f t="shared" si="10"/>
        <v>0</v>
      </c>
      <c r="G148" s="92">
        <f t="shared" si="11"/>
        <v>0</v>
      </c>
      <c r="H148" s="54"/>
      <c r="L148" s="54"/>
      <c r="M148" s="54"/>
      <c r="N148" s="55"/>
    </row>
    <row r="149" spans="1:14" x14ac:dyDescent="0.25">
      <c r="A149" s="70" t="s">
        <v>450</v>
      </c>
      <c r="B149" s="83" t="s">
        <v>417</v>
      </c>
      <c r="C149" s="158">
        <f t="shared" si="12"/>
        <v>0</v>
      </c>
      <c r="D149" s="158">
        <f t="shared" si="12"/>
        <v>0</v>
      </c>
      <c r="E149" s="74"/>
      <c r="F149" s="92">
        <f t="shared" si="10"/>
        <v>0</v>
      </c>
      <c r="G149" s="92">
        <f t="shared" si="11"/>
        <v>0</v>
      </c>
      <c r="H149" s="54"/>
      <c r="L149" s="54"/>
      <c r="M149" s="54"/>
      <c r="N149" s="55"/>
    </row>
    <row r="150" spans="1:14" x14ac:dyDescent="0.25">
      <c r="A150" s="70" t="s">
        <v>451</v>
      </c>
      <c r="B150" s="83" t="s">
        <v>419</v>
      </c>
      <c r="C150" s="158">
        <f t="shared" si="12"/>
        <v>0</v>
      </c>
      <c r="D150" s="158">
        <f t="shared" si="12"/>
        <v>0</v>
      </c>
      <c r="E150" s="74"/>
      <c r="F150" s="92">
        <f t="shared" si="10"/>
        <v>0</v>
      </c>
      <c r="G150" s="92">
        <f t="shared" si="11"/>
        <v>0</v>
      </c>
      <c r="H150" s="54"/>
      <c r="L150" s="54"/>
      <c r="M150" s="54"/>
      <c r="N150" s="55"/>
    </row>
    <row r="151" spans="1:14" x14ac:dyDescent="0.25">
      <c r="A151" s="70" t="s">
        <v>452</v>
      </c>
      <c r="B151" s="70" t="s">
        <v>423</v>
      </c>
      <c r="C151" s="158">
        <f t="shared" si="12"/>
        <v>0</v>
      </c>
      <c r="D151" s="158">
        <f t="shared" si="12"/>
        <v>0</v>
      </c>
      <c r="E151" s="74"/>
      <c r="F151" s="92">
        <f t="shared" si="10"/>
        <v>0</v>
      </c>
      <c r="G151" s="92">
        <f t="shared" si="11"/>
        <v>0</v>
      </c>
      <c r="H151" s="54"/>
      <c r="L151" s="54"/>
      <c r="M151" s="54"/>
      <c r="N151" s="55"/>
    </row>
    <row r="152" spans="1:14" x14ac:dyDescent="0.25">
      <c r="A152" s="70" t="s">
        <v>453</v>
      </c>
      <c r="B152" s="102" t="s">
        <v>421</v>
      </c>
      <c r="C152" s="158">
        <f t="shared" si="12"/>
        <v>0</v>
      </c>
      <c r="D152" s="158">
        <f t="shared" si="12"/>
        <v>0</v>
      </c>
      <c r="E152" s="74"/>
      <c r="F152" s="92">
        <f t="shared" si="10"/>
        <v>0</v>
      </c>
      <c r="G152" s="92">
        <f t="shared" si="11"/>
        <v>0</v>
      </c>
      <c r="H152" s="54"/>
      <c r="L152" s="54"/>
      <c r="M152" s="54"/>
      <c r="N152" s="55"/>
    </row>
    <row r="153" spans="1:14" x14ac:dyDescent="0.25">
      <c r="A153" s="70" t="s">
        <v>454</v>
      </c>
      <c r="B153" s="83" t="s">
        <v>424</v>
      </c>
      <c r="C153" s="158">
        <f t="shared" si="12"/>
        <v>0</v>
      </c>
      <c r="D153" s="158">
        <f t="shared" si="12"/>
        <v>0</v>
      </c>
      <c r="E153" s="74"/>
      <c r="F153" s="92">
        <f t="shared" si="10"/>
        <v>0</v>
      </c>
      <c r="G153" s="92">
        <f t="shared" si="11"/>
        <v>0</v>
      </c>
      <c r="H153" s="54"/>
      <c r="L153" s="54"/>
      <c r="M153" s="54"/>
      <c r="N153" s="55"/>
    </row>
    <row r="154" spans="1:14" x14ac:dyDescent="0.25">
      <c r="A154" s="70" t="s">
        <v>455</v>
      </c>
      <c r="B154" s="83" t="s">
        <v>426</v>
      </c>
      <c r="C154" s="158">
        <f t="shared" si="12"/>
        <v>0</v>
      </c>
      <c r="D154" s="158">
        <f t="shared" si="12"/>
        <v>0</v>
      </c>
      <c r="E154" s="74"/>
      <c r="F154" s="92">
        <f t="shared" si="10"/>
        <v>0</v>
      </c>
      <c r="G154" s="92">
        <f t="shared" si="11"/>
        <v>0</v>
      </c>
      <c r="H154" s="54"/>
      <c r="L154" s="54"/>
      <c r="M154" s="54"/>
      <c r="N154" s="55"/>
    </row>
    <row r="155" spans="1:14" x14ac:dyDescent="0.25">
      <c r="A155" s="70" t="s">
        <v>456</v>
      </c>
      <c r="B155" s="83" t="s">
        <v>428</v>
      </c>
      <c r="C155" s="158">
        <f t="shared" ref="C155:D155" si="13">C129</f>
        <v>0</v>
      </c>
      <c r="D155" s="158">
        <f t="shared" si="13"/>
        <v>0</v>
      </c>
      <c r="E155" s="74"/>
      <c r="F155" s="92">
        <f t="shared" si="10"/>
        <v>0</v>
      </c>
      <c r="G155" s="92">
        <f t="shared" si="11"/>
        <v>0</v>
      </c>
      <c r="H155" s="54"/>
      <c r="L155" s="54"/>
      <c r="M155" s="54"/>
      <c r="N155" s="55"/>
    </row>
    <row r="156" spans="1:14" outlineLevel="1" x14ac:dyDescent="0.25">
      <c r="A156" s="70" t="s">
        <v>457</v>
      </c>
      <c r="B156" s="83" t="s">
        <v>313</v>
      </c>
      <c r="C156" s="158">
        <v>0</v>
      </c>
      <c r="D156" s="158">
        <v>0</v>
      </c>
      <c r="E156" s="74"/>
      <c r="F156" s="92">
        <f t="shared" si="10"/>
        <v>0</v>
      </c>
      <c r="G156" s="92">
        <f t="shared" si="11"/>
        <v>0</v>
      </c>
      <c r="H156" s="54"/>
      <c r="L156" s="54"/>
      <c r="M156" s="54"/>
      <c r="N156" s="55"/>
    </row>
    <row r="157" spans="1:14" outlineLevel="1" x14ac:dyDescent="0.25">
      <c r="A157" s="70" t="s">
        <v>458</v>
      </c>
      <c r="B157" s="104" t="s">
        <v>315</v>
      </c>
      <c r="C157" s="110">
        <f>SUM(C138:C156)</f>
        <v>547783.74388409301</v>
      </c>
      <c r="D157" s="110">
        <f>IF(COUNT(D138:D156)=0,0,IF(SUM(D138:D156)=C157,SUM(D138:D156),IF(SUM(D138:D156)&lt;&gt;C157,"The total should equal the Nominal Before Hedging")))</f>
        <v>547783.74388409301</v>
      </c>
      <c r="E157" s="74"/>
      <c r="F157" s="92">
        <f>SUM(F138:F156)</f>
        <v>1</v>
      </c>
      <c r="G157" s="92">
        <f>SUM(G138:G156)</f>
        <v>1</v>
      </c>
      <c r="H157" s="54"/>
      <c r="L157" s="54"/>
      <c r="M157" s="54"/>
      <c r="N157" s="55"/>
    </row>
    <row r="158" spans="1:14" outlineLevel="1" x14ac:dyDescent="0.25">
      <c r="A158" s="70" t="s">
        <v>459</v>
      </c>
      <c r="B158" s="97" t="s">
        <v>317</v>
      </c>
      <c r="C158" s="158"/>
      <c r="D158" s="158"/>
      <c r="E158" s="74"/>
      <c r="F158" s="92" t="str">
        <f t="shared" si="10"/>
        <v/>
      </c>
      <c r="G158" s="92" t="str">
        <f t="shared" si="11"/>
        <v/>
      </c>
      <c r="H158" s="54"/>
      <c r="L158" s="54"/>
      <c r="M158" s="54"/>
      <c r="N158" s="55"/>
    </row>
    <row r="159" spans="1:14" outlineLevel="1" x14ac:dyDescent="0.25">
      <c r="A159" s="70" t="s">
        <v>460</v>
      </c>
      <c r="B159" s="97" t="s">
        <v>317</v>
      </c>
      <c r="C159" s="158"/>
      <c r="D159" s="158"/>
      <c r="E159" s="74"/>
      <c r="F159" s="92" t="str">
        <f t="shared" si="10"/>
        <v/>
      </c>
      <c r="G159" s="92" t="str">
        <f t="shared" si="11"/>
        <v/>
      </c>
      <c r="H159" s="54"/>
      <c r="L159" s="54"/>
      <c r="M159" s="54"/>
      <c r="N159" s="55"/>
    </row>
    <row r="160" spans="1:14" outlineLevel="1" x14ac:dyDescent="0.25">
      <c r="A160" s="70" t="s">
        <v>461</v>
      </c>
      <c r="B160" s="97" t="s">
        <v>317</v>
      </c>
      <c r="C160" s="158"/>
      <c r="D160" s="158"/>
      <c r="E160" s="74"/>
      <c r="F160" s="92" t="str">
        <f t="shared" si="10"/>
        <v/>
      </c>
      <c r="G160" s="92" t="str">
        <f t="shared" si="11"/>
        <v/>
      </c>
      <c r="H160" s="54"/>
      <c r="L160" s="54"/>
      <c r="M160" s="54"/>
      <c r="N160" s="55"/>
    </row>
    <row r="161" spans="1:14" outlineLevel="1" x14ac:dyDescent="0.25">
      <c r="A161" s="70" t="s">
        <v>462</v>
      </c>
      <c r="B161" s="97" t="s">
        <v>317</v>
      </c>
      <c r="C161" s="158"/>
      <c r="D161" s="158"/>
      <c r="E161" s="74"/>
      <c r="F161" s="92" t="str">
        <f t="shared" si="10"/>
        <v/>
      </c>
      <c r="G161" s="92" t="str">
        <f t="shared" si="11"/>
        <v/>
      </c>
      <c r="H161" s="54"/>
      <c r="L161" s="54"/>
      <c r="M161" s="54"/>
      <c r="N161" s="55"/>
    </row>
    <row r="162" spans="1:14" outlineLevel="1" x14ac:dyDescent="0.25">
      <c r="A162" s="70" t="s">
        <v>463</v>
      </c>
      <c r="B162" s="97" t="s">
        <v>317</v>
      </c>
      <c r="C162" s="158"/>
      <c r="D162" s="158"/>
      <c r="E162" s="74"/>
      <c r="F162" s="92" t="str">
        <f t="shared" si="10"/>
        <v/>
      </c>
      <c r="G162" s="92" t="str">
        <f t="shared" si="11"/>
        <v/>
      </c>
      <c r="H162" s="54"/>
      <c r="L162" s="54"/>
      <c r="M162" s="54"/>
      <c r="N162" s="55"/>
    </row>
    <row r="163" spans="1:14" ht="15" customHeight="1" x14ac:dyDescent="0.25">
      <c r="A163" s="79"/>
      <c r="B163" s="80" t="s">
        <v>464</v>
      </c>
      <c r="C163" s="99" t="s">
        <v>390</v>
      </c>
      <c r="D163" s="99" t="s">
        <v>391</v>
      </c>
      <c r="E163" s="81"/>
      <c r="F163" s="99" t="s">
        <v>392</v>
      </c>
      <c r="G163" s="99" t="s">
        <v>393</v>
      </c>
      <c r="H163" s="54"/>
      <c r="L163" s="54"/>
      <c r="M163" s="54"/>
      <c r="N163" s="55"/>
    </row>
    <row r="164" spans="1:14" x14ac:dyDescent="0.25">
      <c r="A164" s="70" t="s">
        <v>465</v>
      </c>
      <c r="B164" s="86" t="s">
        <v>466</v>
      </c>
      <c r="C164" s="158">
        <v>546888.56949152972</v>
      </c>
      <c r="D164" s="158">
        <f>C164</f>
        <v>546888.56949152972</v>
      </c>
      <c r="E164" s="111"/>
      <c r="F164" s="92">
        <f>IF($C$167=0,"",IF(C164="[for completion]","",IF(C164="","",C164/$C$167)))</f>
        <v>0.99836582519551831</v>
      </c>
      <c r="G164" s="92">
        <f>IF($D$167=0,"",IF(D164="[for completion]","",IF(D164="","",D164/$D$167)))</f>
        <v>0.99836582519551831</v>
      </c>
      <c r="H164" s="54"/>
      <c r="L164" s="54"/>
      <c r="M164" s="54"/>
      <c r="N164" s="55"/>
    </row>
    <row r="165" spans="1:14" x14ac:dyDescent="0.25">
      <c r="A165" s="70" t="s">
        <v>467</v>
      </c>
      <c r="B165" s="86" t="s">
        <v>468</v>
      </c>
      <c r="C165" s="158">
        <v>686.32521855000027</v>
      </c>
      <c r="D165" s="158">
        <f>C165</f>
        <v>686.32521855000027</v>
      </c>
      <c r="E165" s="111"/>
      <c r="F165" s="92">
        <f>IF($C$167=0,"",IF(C165="[for completion]","",IF(C165="","",C165/$C$167)))</f>
        <v>1.252912716400773E-3</v>
      </c>
      <c r="G165" s="92">
        <f>IF($D$167=0,"",IF(D165="[for completion]","",IF(D165="","",D165/$D$167)))</f>
        <v>1.252912716400773E-3</v>
      </c>
      <c r="H165" s="54"/>
      <c r="L165" s="54"/>
      <c r="M165" s="54"/>
      <c r="N165" s="55"/>
    </row>
    <row r="166" spans="1:14" x14ac:dyDescent="0.25">
      <c r="A166" s="70" t="s">
        <v>469</v>
      </c>
      <c r="B166" s="86" t="s">
        <v>313</v>
      </c>
      <c r="C166" s="158">
        <v>208.84917400999979</v>
      </c>
      <c r="D166" s="158">
        <f>C166</f>
        <v>208.84917400999979</v>
      </c>
      <c r="E166" s="111"/>
      <c r="F166" s="92">
        <f>IF($C$167=0,"",IF(C166="[for completion]","",IF(C166="","",C166/$C$167)))</f>
        <v>3.8126208808086129E-4</v>
      </c>
      <c r="G166" s="92">
        <f>IF($D$167=0,"",IF(D166="[for completion]","",IF(D166="","",D166/$D$167)))</f>
        <v>3.8126208808086129E-4</v>
      </c>
      <c r="H166" s="54"/>
      <c r="L166" s="54"/>
      <c r="M166" s="54"/>
      <c r="N166" s="55"/>
    </row>
    <row r="167" spans="1:14" x14ac:dyDescent="0.25">
      <c r="A167" s="70" t="s">
        <v>470</v>
      </c>
      <c r="B167" s="112" t="s">
        <v>315</v>
      </c>
      <c r="C167" s="113">
        <f>SUM(C164:C166)</f>
        <v>547783.74388408975</v>
      </c>
      <c r="D167" s="113">
        <f>SUM(D164:D166)</f>
        <v>547783.74388408975</v>
      </c>
      <c r="E167" s="111"/>
      <c r="F167" s="114">
        <f>SUM(F164:F166)</f>
        <v>1</v>
      </c>
      <c r="G167" s="114">
        <f>SUM(G164:G166)</f>
        <v>1</v>
      </c>
      <c r="H167" s="54"/>
      <c r="L167" s="54"/>
      <c r="M167" s="54"/>
      <c r="N167" s="55"/>
    </row>
    <row r="168" spans="1:14" outlineLevel="1" x14ac:dyDescent="0.25">
      <c r="A168" s="70" t="s">
        <v>471</v>
      </c>
      <c r="B168" s="115"/>
      <c r="C168" s="225"/>
      <c r="D168" s="225"/>
      <c r="E168" s="111"/>
      <c r="F168" s="226"/>
      <c r="G168" s="200"/>
      <c r="H168" s="54"/>
      <c r="L168" s="54"/>
      <c r="M168" s="54"/>
      <c r="N168" s="55"/>
    </row>
    <row r="169" spans="1:14" outlineLevel="1" x14ac:dyDescent="0.25">
      <c r="A169" s="70" t="s">
        <v>472</v>
      </c>
      <c r="B169" s="115"/>
      <c r="C169" s="225"/>
      <c r="D169" s="225"/>
      <c r="E169" s="111"/>
      <c r="F169" s="226"/>
      <c r="G169" s="200"/>
      <c r="H169" s="54"/>
      <c r="L169" s="54"/>
      <c r="M169" s="54"/>
      <c r="N169" s="55"/>
    </row>
    <row r="170" spans="1:14" outlineLevel="1" x14ac:dyDescent="0.25">
      <c r="A170" s="70" t="s">
        <v>473</v>
      </c>
      <c r="B170" s="115"/>
      <c r="C170" s="225"/>
      <c r="D170" s="225"/>
      <c r="E170" s="111"/>
      <c r="F170" s="226"/>
      <c r="G170" s="200"/>
      <c r="H170" s="54"/>
      <c r="L170" s="54"/>
      <c r="M170" s="54"/>
      <c r="N170" s="55"/>
    </row>
    <row r="171" spans="1:14" outlineLevel="1" x14ac:dyDescent="0.25">
      <c r="A171" s="70" t="s">
        <v>474</v>
      </c>
      <c r="B171" s="115"/>
      <c r="C171" s="225"/>
      <c r="D171" s="225"/>
      <c r="E171" s="111"/>
      <c r="F171" s="226"/>
      <c r="G171" s="200"/>
      <c r="H171" s="54"/>
      <c r="L171" s="54"/>
      <c r="M171" s="54"/>
      <c r="N171" s="55"/>
    </row>
    <row r="172" spans="1:14" outlineLevel="1" x14ac:dyDescent="0.25">
      <c r="A172" s="70" t="s">
        <v>475</v>
      </c>
      <c r="B172" s="115"/>
      <c r="C172" s="225"/>
      <c r="D172" s="225"/>
      <c r="E172" s="111"/>
      <c r="F172" s="226"/>
      <c r="G172" s="200"/>
      <c r="H172" s="54"/>
      <c r="L172" s="54"/>
      <c r="M172" s="54"/>
      <c r="N172" s="55"/>
    </row>
    <row r="173" spans="1:14" ht="15" customHeight="1" x14ac:dyDescent="0.25">
      <c r="A173" s="79"/>
      <c r="B173" s="80" t="s">
        <v>476</v>
      </c>
      <c r="C173" s="79" t="s">
        <v>275</v>
      </c>
      <c r="D173" s="79"/>
      <c r="E173" s="81"/>
      <c r="F173" s="82" t="s">
        <v>477</v>
      </c>
      <c r="G173" s="82"/>
      <c r="H173" s="54"/>
      <c r="L173" s="54"/>
      <c r="M173" s="54"/>
      <c r="N173" s="55"/>
    </row>
    <row r="174" spans="1:14" ht="15" customHeight="1" x14ac:dyDescent="0.25">
      <c r="A174" s="70" t="s">
        <v>478</v>
      </c>
      <c r="B174" s="83" t="s">
        <v>479</v>
      </c>
      <c r="C174" s="158">
        <v>2273.3378867963197</v>
      </c>
      <c r="D174" s="219"/>
      <c r="E174" s="62"/>
      <c r="F174" s="92">
        <f>IF($C$179=0,"",IF(C174="[for completion]","",C174/$C$179))</f>
        <v>0.10792296910994026</v>
      </c>
      <c r="G174" s="217"/>
      <c r="H174" s="54"/>
      <c r="L174" s="54"/>
      <c r="M174" s="54"/>
      <c r="N174" s="55"/>
    </row>
    <row r="175" spans="1:14" ht="30.75" customHeight="1" x14ac:dyDescent="0.25">
      <c r="A175" s="70" t="s">
        <v>480</v>
      </c>
      <c r="B175" s="83" t="s">
        <v>481</v>
      </c>
      <c r="C175" s="158">
        <v>631.66179896028109</v>
      </c>
      <c r="D175" s="76"/>
      <c r="E175" s="98"/>
      <c r="F175" s="92">
        <f>IF($C$179=0,"",IF(C175="[for completion]","",C175/$C$179))</f>
        <v>2.9987102758925466E-2</v>
      </c>
      <c r="G175" s="217"/>
      <c r="H175" s="54"/>
      <c r="L175" s="54"/>
      <c r="M175" s="54"/>
      <c r="N175" s="55"/>
    </row>
    <row r="176" spans="1:14" x14ac:dyDescent="0.25">
      <c r="A176" s="70" t="s">
        <v>482</v>
      </c>
      <c r="B176" s="83" t="s">
        <v>483</v>
      </c>
      <c r="C176" s="158">
        <v>177.4652723625673</v>
      </c>
      <c r="D176" s="76"/>
      <c r="E176" s="98"/>
      <c r="F176" s="92">
        <f>IF($C$179=0,"",IF(C176="[for completion]","",C176/$C$179))</f>
        <v>8.42487129542502E-3</v>
      </c>
      <c r="G176" s="217"/>
      <c r="H176" s="54"/>
      <c r="L176" s="54"/>
      <c r="M176" s="54"/>
      <c r="N176" s="55"/>
    </row>
    <row r="177" spans="1:14" x14ac:dyDescent="0.25">
      <c r="A177" s="70" t="s">
        <v>484</v>
      </c>
      <c r="B177" s="83" t="s">
        <v>485</v>
      </c>
      <c r="C177" s="158">
        <v>17981.984116484113</v>
      </c>
      <c r="D177" s="76"/>
      <c r="E177" s="98"/>
      <c r="F177" s="92">
        <f>IF($C$179=0,"",IF(C177="[for completion]","",C177/$C$179))</f>
        <v>0.85366505683570915</v>
      </c>
      <c r="G177" s="217"/>
      <c r="H177" s="54"/>
      <c r="L177" s="54"/>
      <c r="M177" s="54"/>
      <c r="N177" s="55"/>
    </row>
    <row r="178" spans="1:14" x14ac:dyDescent="0.25">
      <c r="A178" s="70" t="s">
        <v>486</v>
      </c>
      <c r="B178" s="83" t="s">
        <v>313</v>
      </c>
      <c r="C178" s="158">
        <v>0</v>
      </c>
      <c r="D178" s="76"/>
      <c r="E178" s="98"/>
      <c r="F178" s="92">
        <f t="shared" ref="F178:F187" si="14">IF($C$179=0,"",IF(C178="[for completion]","",C178/$C$179))</f>
        <v>0</v>
      </c>
      <c r="G178" s="217"/>
      <c r="H178" s="54"/>
      <c r="L178" s="54"/>
      <c r="M178" s="54"/>
      <c r="N178" s="55"/>
    </row>
    <row r="179" spans="1:14" x14ac:dyDescent="0.25">
      <c r="A179" s="70" t="s">
        <v>487</v>
      </c>
      <c r="B179" s="104" t="s">
        <v>315</v>
      </c>
      <c r="C179" s="95">
        <f>SUM(C174:C178)</f>
        <v>21064.449074603282</v>
      </c>
      <c r="E179" s="98"/>
      <c r="F179" s="96">
        <f>SUM(F174:F178)</f>
        <v>0.99999999999999989</v>
      </c>
      <c r="G179" s="217"/>
      <c r="H179" s="54"/>
      <c r="L179" s="54"/>
      <c r="M179" s="54"/>
      <c r="N179" s="55"/>
    </row>
    <row r="180" spans="1:14" outlineLevel="1" x14ac:dyDescent="0.25">
      <c r="A180" s="70" t="s">
        <v>488</v>
      </c>
      <c r="B180" s="116" t="s">
        <v>489</v>
      </c>
      <c r="C180" s="158"/>
      <c r="D180" s="76"/>
      <c r="E180" s="98"/>
      <c r="F180" s="92">
        <f t="shared" si="14"/>
        <v>0</v>
      </c>
      <c r="G180" s="217"/>
      <c r="H180" s="54"/>
      <c r="L180" s="54"/>
      <c r="M180" s="54"/>
      <c r="N180" s="55"/>
    </row>
    <row r="181" spans="1:14" s="117" customFormat="1" ht="30" outlineLevel="1" x14ac:dyDescent="0.25">
      <c r="A181" s="70" t="s">
        <v>490</v>
      </c>
      <c r="B181" s="116" t="s">
        <v>491</v>
      </c>
      <c r="C181" s="227"/>
      <c r="D181" s="228"/>
      <c r="F181" s="92">
        <f t="shared" si="14"/>
        <v>0</v>
      </c>
      <c r="G181" s="228"/>
    </row>
    <row r="182" spans="1:14" ht="30" outlineLevel="1" x14ac:dyDescent="0.25">
      <c r="A182" s="70" t="s">
        <v>492</v>
      </c>
      <c r="B182" s="116" t="s">
        <v>493</v>
      </c>
      <c r="C182" s="158"/>
      <c r="D182" s="76"/>
      <c r="E182" s="98"/>
      <c r="F182" s="92">
        <f t="shared" si="14"/>
        <v>0</v>
      </c>
      <c r="G182" s="217"/>
      <c r="H182" s="54"/>
      <c r="L182" s="54"/>
      <c r="M182" s="54"/>
      <c r="N182" s="55"/>
    </row>
    <row r="183" spans="1:14" outlineLevel="1" x14ac:dyDescent="0.25">
      <c r="A183" s="70" t="s">
        <v>494</v>
      </c>
      <c r="B183" s="116" t="s">
        <v>495</v>
      </c>
      <c r="C183" s="158"/>
      <c r="D183" s="76"/>
      <c r="E183" s="98"/>
      <c r="F183" s="92">
        <f t="shared" si="14"/>
        <v>0</v>
      </c>
      <c r="G183" s="217"/>
      <c r="H183" s="54"/>
      <c r="L183" s="54"/>
      <c r="M183" s="54"/>
      <c r="N183" s="55"/>
    </row>
    <row r="184" spans="1:14" s="117" customFormat="1" ht="30" outlineLevel="1" x14ac:dyDescent="0.25">
      <c r="A184" s="70" t="s">
        <v>496</v>
      </c>
      <c r="B184" s="116" t="s">
        <v>497</v>
      </c>
      <c r="C184" s="227"/>
      <c r="D184" s="228"/>
      <c r="F184" s="92">
        <f t="shared" si="14"/>
        <v>0</v>
      </c>
      <c r="G184" s="228"/>
    </row>
    <row r="185" spans="1:14" ht="30" outlineLevel="1" x14ac:dyDescent="0.25">
      <c r="A185" s="70" t="s">
        <v>498</v>
      </c>
      <c r="B185" s="116" t="s">
        <v>499</v>
      </c>
      <c r="C185" s="158"/>
      <c r="D185" s="76"/>
      <c r="E185" s="98"/>
      <c r="F185" s="92">
        <f t="shared" si="14"/>
        <v>0</v>
      </c>
      <c r="G185" s="217"/>
      <c r="H185" s="54"/>
      <c r="L185" s="54"/>
      <c r="M185" s="54"/>
      <c r="N185" s="55"/>
    </row>
    <row r="186" spans="1:14" outlineLevel="1" x14ac:dyDescent="0.25">
      <c r="A186" s="70" t="s">
        <v>500</v>
      </c>
      <c r="B186" s="116" t="s">
        <v>501</v>
      </c>
      <c r="C186" s="158"/>
      <c r="D186" s="76"/>
      <c r="E186" s="98"/>
      <c r="F186" s="92">
        <f t="shared" si="14"/>
        <v>0</v>
      </c>
      <c r="G186" s="217"/>
      <c r="H186" s="54"/>
      <c r="L186" s="54"/>
      <c r="M186" s="54"/>
      <c r="N186" s="55"/>
    </row>
    <row r="187" spans="1:14" outlineLevel="1" x14ac:dyDescent="0.25">
      <c r="A187" s="70" t="s">
        <v>502</v>
      </c>
      <c r="B187" s="116" t="s">
        <v>503</v>
      </c>
      <c r="C187" s="158"/>
      <c r="D187" s="76"/>
      <c r="E187" s="98"/>
      <c r="F187" s="92">
        <f t="shared" si="14"/>
        <v>0</v>
      </c>
      <c r="G187" s="217"/>
      <c r="H187" s="54"/>
      <c r="L187" s="54"/>
      <c r="M187" s="54"/>
      <c r="N187" s="55"/>
    </row>
    <row r="188" spans="1:14" outlineLevel="1" x14ac:dyDescent="0.25">
      <c r="A188" s="70" t="s">
        <v>504</v>
      </c>
      <c r="B188" s="117"/>
      <c r="E188" s="98"/>
      <c r="F188" s="93"/>
      <c r="G188" s="93"/>
      <c r="H188" s="54"/>
      <c r="L188" s="54"/>
      <c r="M188" s="54"/>
      <c r="N188" s="55"/>
    </row>
    <row r="189" spans="1:14" outlineLevel="1" x14ac:dyDescent="0.25">
      <c r="A189" s="70" t="s">
        <v>505</v>
      </c>
      <c r="B189" s="117"/>
      <c r="E189" s="98"/>
      <c r="F189" s="93"/>
      <c r="G189" s="93"/>
      <c r="H189" s="54"/>
      <c r="L189" s="54"/>
      <c r="M189" s="54"/>
      <c r="N189" s="55"/>
    </row>
    <row r="190" spans="1:14" outlineLevel="1" x14ac:dyDescent="0.25">
      <c r="A190" s="70" t="s">
        <v>506</v>
      </c>
      <c r="B190" s="117"/>
      <c r="E190" s="98"/>
      <c r="F190" s="93"/>
      <c r="G190" s="93"/>
      <c r="H190" s="54"/>
      <c r="L190" s="54"/>
      <c r="M190" s="54"/>
      <c r="N190" s="55"/>
    </row>
    <row r="191" spans="1:14" outlineLevel="1" x14ac:dyDescent="0.25">
      <c r="A191" s="70" t="s">
        <v>507</v>
      </c>
      <c r="B191" s="97"/>
      <c r="E191" s="98"/>
      <c r="F191" s="93"/>
      <c r="G191" s="93"/>
      <c r="H191" s="54"/>
      <c r="L191" s="54"/>
      <c r="M191" s="54"/>
      <c r="N191" s="55"/>
    </row>
    <row r="192" spans="1:14" ht="15" customHeight="1" x14ac:dyDescent="0.25">
      <c r="A192" s="79"/>
      <c r="B192" s="80" t="s">
        <v>508</v>
      </c>
      <c r="C192" s="79" t="s">
        <v>275</v>
      </c>
      <c r="D192" s="79"/>
      <c r="E192" s="81"/>
      <c r="F192" s="82" t="s">
        <v>477</v>
      </c>
      <c r="G192" s="82"/>
      <c r="H192" s="54"/>
      <c r="L192" s="54"/>
      <c r="M192" s="54"/>
      <c r="N192" s="55"/>
    </row>
    <row r="193" spans="1:14" x14ac:dyDescent="0.25">
      <c r="A193" s="70" t="s">
        <v>509</v>
      </c>
      <c r="B193" s="83" t="s">
        <v>510</v>
      </c>
      <c r="C193" s="158">
        <v>18606.793454496641</v>
      </c>
      <c r="D193" s="76"/>
      <c r="E193" s="91"/>
      <c r="F193" s="92">
        <f t="shared" ref="F193:F207" si="15">IF($C$209=0,"",IF(C193="[for completion]","",C193/$C$209))</f>
        <v>0.8833268503058197</v>
      </c>
      <c r="G193" s="217"/>
      <c r="H193" s="54"/>
      <c r="L193" s="54"/>
      <c r="M193" s="54"/>
      <c r="N193" s="55"/>
    </row>
    <row r="194" spans="1:14" x14ac:dyDescent="0.25">
      <c r="A194" s="70" t="s">
        <v>511</v>
      </c>
      <c r="B194" s="83" t="s">
        <v>512</v>
      </c>
      <c r="C194" s="158">
        <v>2080.9460404234037</v>
      </c>
      <c r="D194" s="76"/>
      <c r="E194" s="98"/>
      <c r="F194" s="92">
        <f t="shared" si="15"/>
        <v>9.8789483316339577E-2</v>
      </c>
      <c r="G194" s="218"/>
      <c r="H194" s="54"/>
      <c r="L194" s="54"/>
      <c r="M194" s="54"/>
      <c r="N194" s="55"/>
    </row>
    <row r="195" spans="1:14" x14ac:dyDescent="0.25">
      <c r="A195" s="70" t="s">
        <v>513</v>
      </c>
      <c r="B195" s="83" t="s">
        <v>514</v>
      </c>
      <c r="C195" s="158">
        <v>58.9755957979553</v>
      </c>
      <c r="D195" s="76"/>
      <c r="E195" s="98"/>
      <c r="F195" s="92">
        <f t="shared" si="15"/>
        <v>2.7997692030341443E-3</v>
      </c>
      <c r="G195" s="218"/>
      <c r="H195" s="54"/>
      <c r="L195" s="54"/>
      <c r="M195" s="54"/>
      <c r="N195" s="55"/>
    </row>
    <row r="196" spans="1:14" x14ac:dyDescent="0.25">
      <c r="A196" s="70" t="s">
        <v>515</v>
      </c>
      <c r="B196" s="83" t="s">
        <v>516</v>
      </c>
      <c r="C196" s="158">
        <v>278.85504117173809</v>
      </c>
      <c r="D196" s="76"/>
      <c r="E196" s="98"/>
      <c r="F196" s="92">
        <f t="shared" si="15"/>
        <v>1.323818345232417E-2</v>
      </c>
      <c r="G196" s="218"/>
      <c r="H196" s="54"/>
      <c r="L196" s="54"/>
      <c r="M196" s="54"/>
      <c r="N196" s="55"/>
    </row>
    <row r="197" spans="1:14" x14ac:dyDescent="0.25">
      <c r="A197" s="70" t="s">
        <v>517</v>
      </c>
      <c r="B197" s="83" t="s">
        <v>518</v>
      </c>
      <c r="C197" s="158"/>
      <c r="D197" s="76"/>
      <c r="E197" s="98"/>
      <c r="F197" s="92">
        <f t="shared" si="15"/>
        <v>0</v>
      </c>
      <c r="G197" s="218"/>
      <c r="H197" s="54"/>
      <c r="L197" s="54"/>
      <c r="M197" s="54"/>
      <c r="N197" s="55"/>
    </row>
    <row r="198" spans="1:14" x14ac:dyDescent="0.25">
      <c r="A198" s="70" t="s">
        <v>519</v>
      </c>
      <c r="B198" s="70" t="s">
        <v>520</v>
      </c>
      <c r="C198" s="158">
        <v>0</v>
      </c>
      <c r="D198" s="76"/>
      <c r="E198" s="98"/>
      <c r="F198" s="92">
        <f t="shared" si="15"/>
        <v>0</v>
      </c>
      <c r="G198" s="218"/>
      <c r="H198" s="54"/>
      <c r="L198" s="54"/>
      <c r="M198" s="54"/>
      <c r="N198" s="55"/>
    </row>
    <row r="199" spans="1:14" x14ac:dyDescent="0.25">
      <c r="A199" s="70" t="s">
        <v>521</v>
      </c>
      <c r="B199" s="83" t="s">
        <v>522</v>
      </c>
      <c r="C199" s="158"/>
      <c r="D199" s="76"/>
      <c r="E199" s="98"/>
      <c r="F199" s="92">
        <f t="shared" si="15"/>
        <v>0</v>
      </c>
      <c r="G199" s="218"/>
      <c r="H199" s="54"/>
      <c r="L199" s="54"/>
      <c r="M199" s="54"/>
      <c r="N199" s="55"/>
    </row>
    <row r="200" spans="1:14" x14ac:dyDescent="0.25">
      <c r="A200" s="70" t="s">
        <v>523</v>
      </c>
      <c r="B200" s="83" t="s">
        <v>524</v>
      </c>
      <c r="C200" s="158"/>
      <c r="D200" s="76"/>
      <c r="E200" s="98"/>
      <c r="F200" s="92">
        <f t="shared" si="15"/>
        <v>0</v>
      </c>
      <c r="G200" s="218"/>
      <c r="H200" s="54"/>
      <c r="L200" s="54"/>
      <c r="M200" s="54"/>
      <c r="N200" s="55"/>
    </row>
    <row r="201" spans="1:14" x14ac:dyDescent="0.25">
      <c r="A201" s="70" t="s">
        <v>525</v>
      </c>
      <c r="B201" s="83" t="s">
        <v>526</v>
      </c>
      <c r="C201" s="158">
        <v>12.74140978893027</v>
      </c>
      <c r="D201" s="76"/>
      <c r="E201" s="98"/>
      <c r="F201" s="92">
        <f t="shared" si="15"/>
        <v>6.0487742849596677E-4</v>
      </c>
      <c r="G201" s="218"/>
      <c r="H201" s="54"/>
      <c r="L201" s="54"/>
      <c r="M201" s="54"/>
      <c r="N201" s="55"/>
    </row>
    <row r="202" spans="1:14" x14ac:dyDescent="0.25">
      <c r="A202" s="70" t="s">
        <v>527</v>
      </c>
      <c r="B202" s="83" t="s">
        <v>528</v>
      </c>
      <c r="C202" s="158"/>
      <c r="D202" s="76"/>
      <c r="E202" s="98"/>
      <c r="F202" s="92">
        <f t="shared" si="15"/>
        <v>0</v>
      </c>
      <c r="G202" s="218"/>
      <c r="H202" s="54"/>
      <c r="L202" s="54"/>
      <c r="M202" s="54"/>
      <c r="N202" s="55"/>
    </row>
    <row r="203" spans="1:14" x14ac:dyDescent="0.25">
      <c r="A203" s="70" t="s">
        <v>529</v>
      </c>
      <c r="B203" s="83" t="s">
        <v>530</v>
      </c>
      <c r="C203" s="158"/>
      <c r="D203" s="76"/>
      <c r="E203" s="98"/>
      <c r="F203" s="92">
        <f t="shared" si="15"/>
        <v>0</v>
      </c>
      <c r="G203" s="218"/>
      <c r="H203" s="54"/>
      <c r="L203" s="54"/>
      <c r="M203" s="54"/>
      <c r="N203" s="55"/>
    </row>
    <row r="204" spans="1:14" x14ac:dyDescent="0.25">
      <c r="A204" s="70" t="s">
        <v>531</v>
      </c>
      <c r="B204" s="83" t="s">
        <v>532</v>
      </c>
      <c r="C204" s="158"/>
      <c r="D204" s="76"/>
      <c r="E204" s="98"/>
      <c r="F204" s="92">
        <f t="shared" si="15"/>
        <v>0</v>
      </c>
      <c r="G204" s="218"/>
      <c r="H204" s="54"/>
      <c r="L204" s="54"/>
      <c r="M204" s="54"/>
      <c r="N204" s="55"/>
    </row>
    <row r="205" spans="1:14" x14ac:dyDescent="0.25">
      <c r="A205" s="70" t="s">
        <v>533</v>
      </c>
      <c r="B205" s="83" t="s">
        <v>534</v>
      </c>
      <c r="C205" s="158"/>
      <c r="D205" s="76"/>
      <c r="E205" s="98"/>
      <c r="F205" s="92">
        <f t="shared" si="15"/>
        <v>0</v>
      </c>
      <c r="G205" s="218"/>
      <c r="H205" s="54"/>
      <c r="L205" s="54"/>
      <c r="M205" s="54"/>
      <c r="N205" s="55"/>
    </row>
    <row r="206" spans="1:14" x14ac:dyDescent="0.25">
      <c r="A206" s="70" t="s">
        <v>535</v>
      </c>
      <c r="B206" s="83" t="s">
        <v>536</v>
      </c>
      <c r="C206" s="158">
        <v>0.59509516567141241</v>
      </c>
      <c r="D206" s="76"/>
      <c r="E206" s="98"/>
      <c r="F206" s="92">
        <f>IF($C$209=0,"",IF(C206="[for completion]","",C206/$C$209))</f>
        <v>2.8251162115077565E-5</v>
      </c>
      <c r="G206" s="218"/>
      <c r="H206" s="54"/>
      <c r="L206" s="54"/>
      <c r="M206" s="54"/>
      <c r="N206" s="55"/>
    </row>
    <row r="207" spans="1:14" x14ac:dyDescent="0.25">
      <c r="A207" s="70" t="s">
        <v>537</v>
      </c>
      <c r="B207" s="83" t="s">
        <v>313</v>
      </c>
      <c r="C207" s="158">
        <v>25.542437758925288</v>
      </c>
      <c r="D207" s="76"/>
      <c r="E207" s="98"/>
      <c r="F207" s="92">
        <f t="shared" si="15"/>
        <v>1.2125851318713573E-3</v>
      </c>
      <c r="G207" s="218"/>
      <c r="H207" s="54"/>
      <c r="L207" s="54"/>
      <c r="M207" s="54"/>
      <c r="N207" s="55"/>
    </row>
    <row r="208" spans="1:14" x14ac:dyDescent="0.25">
      <c r="A208" s="70" t="s">
        <v>538</v>
      </c>
      <c r="B208" s="94" t="s">
        <v>539</v>
      </c>
      <c r="C208" s="158"/>
      <c r="D208" s="179"/>
      <c r="E208" s="98"/>
      <c r="F208" s="118">
        <f>IF($C$209=0,"",IF(C208="[for completion]","",C208/$C$209))</f>
        <v>0</v>
      </c>
      <c r="G208" s="218"/>
      <c r="H208" s="54"/>
      <c r="L208" s="54"/>
      <c r="M208" s="54"/>
      <c r="N208" s="55"/>
    </row>
    <row r="209" spans="1:14" outlineLevel="1" x14ac:dyDescent="0.25">
      <c r="A209" s="70" t="s">
        <v>540</v>
      </c>
      <c r="B209" s="104" t="s">
        <v>315</v>
      </c>
      <c r="C209" s="110">
        <f>SUM(C193:C207)</f>
        <v>21064.449074603264</v>
      </c>
      <c r="E209" s="98"/>
      <c r="F209" s="96">
        <f>SUM(F193:F207)</f>
        <v>1</v>
      </c>
      <c r="G209" s="98"/>
      <c r="H209" s="54"/>
      <c r="L209" s="54"/>
      <c r="M209" s="54"/>
      <c r="N209" s="55"/>
    </row>
    <row r="210" spans="1:14" outlineLevel="1" x14ac:dyDescent="0.25">
      <c r="A210" s="70" t="s">
        <v>541</v>
      </c>
      <c r="B210" s="97" t="s">
        <v>317</v>
      </c>
      <c r="C210" s="158"/>
      <c r="D210" s="76"/>
      <c r="E210" s="98"/>
      <c r="F210" s="92">
        <f t="shared" ref="F210:F215" si="16">IF($C$209=0,"",IF(C210="[for completion]","",C210/$C$209))</f>
        <v>0</v>
      </c>
      <c r="G210" s="218"/>
      <c r="H210" s="54"/>
      <c r="L210" s="54"/>
      <c r="M210" s="54"/>
      <c r="N210" s="55"/>
    </row>
    <row r="211" spans="1:14" outlineLevel="1" x14ac:dyDescent="0.25">
      <c r="A211" s="70" t="s">
        <v>542</v>
      </c>
      <c r="B211" s="97" t="s">
        <v>317</v>
      </c>
      <c r="C211" s="158"/>
      <c r="D211" s="76"/>
      <c r="E211" s="98"/>
      <c r="F211" s="92">
        <f t="shared" si="16"/>
        <v>0</v>
      </c>
      <c r="G211" s="218"/>
      <c r="H211" s="54"/>
      <c r="L211" s="54"/>
      <c r="M211" s="54"/>
      <c r="N211" s="55"/>
    </row>
    <row r="212" spans="1:14" outlineLevel="1" x14ac:dyDescent="0.25">
      <c r="A212" s="70" t="s">
        <v>543</v>
      </c>
      <c r="B212" s="97" t="s">
        <v>317</v>
      </c>
      <c r="C212" s="158"/>
      <c r="D212" s="76"/>
      <c r="E212" s="98"/>
      <c r="F212" s="92">
        <f t="shared" si="16"/>
        <v>0</v>
      </c>
      <c r="G212" s="218"/>
      <c r="H212" s="54"/>
      <c r="L212" s="54"/>
      <c r="M212" s="54"/>
      <c r="N212" s="55"/>
    </row>
    <row r="213" spans="1:14" outlineLevel="1" x14ac:dyDescent="0.25">
      <c r="A213" s="70" t="s">
        <v>544</v>
      </c>
      <c r="B213" s="97" t="s">
        <v>317</v>
      </c>
      <c r="C213" s="158"/>
      <c r="D213" s="76"/>
      <c r="E213" s="98"/>
      <c r="F213" s="92">
        <f t="shared" si="16"/>
        <v>0</v>
      </c>
      <c r="G213" s="218"/>
      <c r="H213" s="54"/>
      <c r="L213" s="54"/>
      <c r="M213" s="54"/>
      <c r="N213" s="55"/>
    </row>
    <row r="214" spans="1:14" outlineLevel="1" x14ac:dyDescent="0.25">
      <c r="A214" s="70" t="s">
        <v>545</v>
      </c>
      <c r="B214" s="97" t="s">
        <v>317</v>
      </c>
      <c r="C214" s="158"/>
      <c r="D214" s="76"/>
      <c r="E214" s="98"/>
      <c r="F214" s="92">
        <f t="shared" si="16"/>
        <v>0</v>
      </c>
      <c r="G214" s="218"/>
      <c r="H214" s="54"/>
      <c r="L214" s="54"/>
      <c r="M214" s="54"/>
      <c r="N214" s="55"/>
    </row>
    <row r="215" spans="1:14" outlineLevel="1" x14ac:dyDescent="0.25">
      <c r="A215" s="70" t="s">
        <v>546</v>
      </c>
      <c r="B215" s="97" t="s">
        <v>317</v>
      </c>
      <c r="C215" s="158"/>
      <c r="D215" s="76"/>
      <c r="E215" s="98"/>
      <c r="F215" s="92">
        <f t="shared" si="16"/>
        <v>0</v>
      </c>
      <c r="G215" s="218"/>
      <c r="H215" s="54"/>
      <c r="L215" s="54"/>
      <c r="M215" s="54"/>
      <c r="N215" s="55"/>
    </row>
    <row r="216" spans="1:14" ht="15" customHeight="1" x14ac:dyDescent="0.25">
      <c r="A216" s="79"/>
      <c r="B216" s="80" t="s">
        <v>547</v>
      </c>
      <c r="C216" s="79" t="s">
        <v>275</v>
      </c>
      <c r="D216" s="79"/>
      <c r="E216" s="81"/>
      <c r="F216" s="82" t="s">
        <v>303</v>
      </c>
      <c r="G216" s="82" t="s">
        <v>548</v>
      </c>
      <c r="H216" s="54"/>
      <c r="L216" s="54"/>
      <c r="M216" s="54"/>
      <c r="N216" s="55"/>
    </row>
    <row r="217" spans="1:14" x14ac:dyDescent="0.25">
      <c r="A217" s="70" t="s">
        <v>549</v>
      </c>
      <c r="B217" s="102" t="s">
        <v>550</v>
      </c>
      <c r="C217" s="158">
        <v>0</v>
      </c>
      <c r="D217" s="76"/>
      <c r="E217" s="111"/>
      <c r="F217" s="92">
        <f>IF($C$38=0,"",IF(C217="[for completion]","",IF(C217="","",C217/$C$38)))</f>
        <v>0</v>
      </c>
      <c r="G217" s="92">
        <f>IF($C$39=0,"",IF(C217="[for completion]","",IF(C217="","",C217/$C$39)))</f>
        <v>0</v>
      </c>
      <c r="H217" s="54"/>
      <c r="L217" s="54"/>
      <c r="M217" s="54"/>
      <c r="N217" s="55"/>
    </row>
    <row r="218" spans="1:14" x14ac:dyDescent="0.25">
      <c r="A218" s="70" t="s">
        <v>551</v>
      </c>
      <c r="B218" s="102" t="s">
        <v>552</v>
      </c>
      <c r="C218" s="158">
        <f>C209</f>
        <v>21064.449074603264</v>
      </c>
      <c r="D218" s="76"/>
      <c r="E218" s="111"/>
      <c r="F218" s="92">
        <f>IF($C$38=0,"",IF(C218="[for completion]","",IF(C218="","",C218/$C$38)))</f>
        <v>3.7030000860234565E-2</v>
      </c>
      <c r="G218" s="92">
        <f>IF($C$39=0,"",IF(C218="[for completion]","",IF(C218="","",C218/$C$39)))</f>
        <v>3.8453950687263344E-2</v>
      </c>
      <c r="H218" s="54"/>
      <c r="L218" s="54"/>
      <c r="M218" s="54"/>
      <c r="N218" s="55"/>
    </row>
    <row r="219" spans="1:14" x14ac:dyDescent="0.25">
      <c r="A219" s="70" t="s">
        <v>553</v>
      </c>
      <c r="B219" s="102" t="s">
        <v>313</v>
      </c>
      <c r="C219" s="158">
        <v>0</v>
      </c>
      <c r="D219" s="76"/>
      <c r="E219" s="111"/>
      <c r="F219" s="92">
        <f>IF($C$38=0,"",IF(C219="[for completion]","",IF(C219="","",C219/$C$38)))</f>
        <v>0</v>
      </c>
      <c r="G219" s="92">
        <f>IF($C$39=0,"",IF(C219="[for completion]","",IF(C219="","",C219/$C$39)))</f>
        <v>0</v>
      </c>
      <c r="H219" s="54"/>
      <c r="L219" s="54"/>
      <c r="M219" s="54"/>
      <c r="N219" s="55"/>
    </row>
    <row r="220" spans="1:14" x14ac:dyDescent="0.25">
      <c r="A220" s="70" t="s">
        <v>554</v>
      </c>
      <c r="B220" s="104" t="s">
        <v>315</v>
      </c>
      <c r="C220" s="110">
        <f>SUM(C217:C219)</f>
        <v>21064.449074603264</v>
      </c>
      <c r="E220" s="111"/>
      <c r="F220" s="88">
        <f>SUM(F217:F219)</f>
        <v>3.7030000860234565E-2</v>
      </c>
      <c r="G220" s="88">
        <f>SUM(G217:G219)</f>
        <v>3.8453950687263344E-2</v>
      </c>
      <c r="H220" s="54"/>
      <c r="L220" s="54"/>
      <c r="M220" s="54"/>
      <c r="N220" s="55"/>
    </row>
    <row r="221" spans="1:14" outlineLevel="1" x14ac:dyDescent="0.25">
      <c r="A221" s="70" t="s">
        <v>555</v>
      </c>
      <c r="B221" s="97" t="s">
        <v>317</v>
      </c>
      <c r="C221" s="158"/>
      <c r="D221" s="76"/>
      <c r="E221" s="111"/>
      <c r="F221" s="92" t="str">
        <f t="shared" ref="F221:F227" si="17">IF($C$38=0,"",IF(C221="[for completion]","",IF(C221="","",C221/$C$38)))</f>
        <v/>
      </c>
      <c r="G221" s="92" t="str">
        <f t="shared" ref="G221:G227" si="18">IF($C$39=0,"",IF(C221="[for completion]","",IF(C221="","",C221/$C$39)))</f>
        <v/>
      </c>
      <c r="H221" s="54"/>
      <c r="L221" s="54"/>
      <c r="M221" s="54"/>
      <c r="N221" s="55"/>
    </row>
    <row r="222" spans="1:14" outlineLevel="1" x14ac:dyDescent="0.25">
      <c r="A222" s="70" t="s">
        <v>556</v>
      </c>
      <c r="B222" s="97" t="s">
        <v>317</v>
      </c>
      <c r="C222" s="158"/>
      <c r="D222" s="76"/>
      <c r="E222" s="111"/>
      <c r="F222" s="92" t="str">
        <f t="shared" si="17"/>
        <v/>
      </c>
      <c r="G222" s="92" t="str">
        <f t="shared" si="18"/>
        <v/>
      </c>
      <c r="H222" s="54"/>
      <c r="L222" s="54"/>
      <c r="M222" s="54"/>
      <c r="N222" s="55"/>
    </row>
    <row r="223" spans="1:14" outlineLevel="1" x14ac:dyDescent="0.25">
      <c r="A223" s="70" t="s">
        <v>557</v>
      </c>
      <c r="B223" s="97" t="s">
        <v>317</v>
      </c>
      <c r="C223" s="158"/>
      <c r="D223" s="76"/>
      <c r="E223" s="111"/>
      <c r="F223" s="92" t="str">
        <f t="shared" si="17"/>
        <v/>
      </c>
      <c r="G223" s="92" t="str">
        <f t="shared" si="18"/>
        <v/>
      </c>
      <c r="H223" s="54"/>
      <c r="L223" s="54"/>
      <c r="M223" s="54"/>
      <c r="N223" s="55"/>
    </row>
    <row r="224" spans="1:14" outlineLevel="1" x14ac:dyDescent="0.25">
      <c r="A224" s="70" t="s">
        <v>558</v>
      </c>
      <c r="B224" s="97" t="s">
        <v>317</v>
      </c>
      <c r="C224" s="158"/>
      <c r="D224" s="76"/>
      <c r="E224" s="111"/>
      <c r="F224" s="92" t="str">
        <f t="shared" si="17"/>
        <v/>
      </c>
      <c r="G224" s="92" t="str">
        <f t="shared" si="18"/>
        <v/>
      </c>
      <c r="H224" s="54"/>
      <c r="L224" s="54"/>
      <c r="M224" s="54"/>
      <c r="N224" s="55"/>
    </row>
    <row r="225" spans="1:14" outlineLevel="1" x14ac:dyDescent="0.25">
      <c r="A225" s="70" t="s">
        <v>559</v>
      </c>
      <c r="B225" s="97" t="s">
        <v>317</v>
      </c>
      <c r="C225" s="158"/>
      <c r="D225" s="76"/>
      <c r="E225" s="111"/>
      <c r="F225" s="92" t="str">
        <f t="shared" si="17"/>
        <v/>
      </c>
      <c r="G225" s="92" t="str">
        <f t="shared" si="18"/>
        <v/>
      </c>
      <c r="H225" s="54"/>
      <c r="L225" s="54"/>
      <c r="M225" s="54"/>
    </row>
    <row r="226" spans="1:14" outlineLevel="1" x14ac:dyDescent="0.25">
      <c r="A226" s="70" t="s">
        <v>560</v>
      </c>
      <c r="B226" s="97" t="s">
        <v>317</v>
      </c>
      <c r="C226" s="158"/>
      <c r="D226" s="76"/>
      <c r="E226" s="74"/>
      <c r="F226" s="92" t="str">
        <f t="shared" si="17"/>
        <v/>
      </c>
      <c r="G226" s="92" t="str">
        <f t="shared" si="18"/>
        <v/>
      </c>
      <c r="H226" s="54"/>
      <c r="L226" s="54"/>
      <c r="M226" s="54"/>
    </row>
    <row r="227" spans="1:14" outlineLevel="1" x14ac:dyDescent="0.25">
      <c r="A227" s="70" t="s">
        <v>561</v>
      </c>
      <c r="B227" s="97" t="s">
        <v>317</v>
      </c>
      <c r="C227" s="158"/>
      <c r="D227" s="76"/>
      <c r="E227" s="111"/>
      <c r="F227" s="92" t="str">
        <f t="shared" si="17"/>
        <v/>
      </c>
      <c r="G227" s="92" t="str">
        <f t="shared" si="18"/>
        <v/>
      </c>
      <c r="H227" s="54"/>
      <c r="L227" s="54"/>
      <c r="M227" s="54"/>
    </row>
    <row r="228" spans="1:14" ht="15" customHeight="1" x14ac:dyDescent="0.25">
      <c r="A228" s="79"/>
      <c r="B228" s="80" t="s">
        <v>562</v>
      </c>
      <c r="C228" s="79"/>
      <c r="D228" s="79"/>
      <c r="E228" s="81"/>
      <c r="F228" s="82"/>
      <c r="G228" s="82"/>
      <c r="H228" s="54"/>
      <c r="L228" s="54"/>
      <c r="M228" s="54"/>
    </row>
    <row r="229" spans="1:14" ht="30" x14ac:dyDescent="0.25">
      <c r="A229" s="70" t="s">
        <v>563</v>
      </c>
      <c r="B229" s="83" t="s">
        <v>564</v>
      </c>
      <c r="C229" s="126" t="str">
        <f>C30</f>
        <v>Nykredit Realkredit A/S :: Covered Bond Label</v>
      </c>
      <c r="H229" s="54"/>
      <c r="L229" s="54"/>
      <c r="M229" s="54"/>
    </row>
    <row r="230" spans="1:14" ht="15" customHeight="1" x14ac:dyDescent="0.25">
      <c r="A230" s="79"/>
      <c r="B230" s="80" t="s">
        <v>565</v>
      </c>
      <c r="C230" s="79"/>
      <c r="D230" s="79"/>
      <c r="E230" s="81"/>
      <c r="F230" s="82"/>
      <c r="G230" s="82"/>
      <c r="H230" s="54"/>
      <c r="L230" s="54"/>
      <c r="M230" s="54"/>
    </row>
    <row r="231" spans="1:14" x14ac:dyDescent="0.25">
      <c r="A231" s="70" t="s">
        <v>566</v>
      </c>
      <c r="B231" s="70" t="s">
        <v>567</v>
      </c>
      <c r="C231" s="158">
        <v>0</v>
      </c>
      <c r="D231" s="76"/>
      <c r="E231" s="74"/>
      <c r="H231" s="54"/>
      <c r="L231" s="54"/>
      <c r="M231" s="54"/>
    </row>
    <row r="232" spans="1:14" x14ac:dyDescent="0.25">
      <c r="A232" s="70" t="s">
        <v>568</v>
      </c>
      <c r="B232" s="119" t="s">
        <v>569</v>
      </c>
      <c r="C232" s="158">
        <v>0</v>
      </c>
      <c r="D232" s="76"/>
      <c r="E232" s="74"/>
      <c r="H232" s="54"/>
      <c r="L232" s="54"/>
      <c r="M232" s="54"/>
    </row>
    <row r="233" spans="1:14" x14ac:dyDescent="0.25">
      <c r="A233" s="70" t="s">
        <v>570</v>
      </c>
      <c r="B233" s="119" t="s">
        <v>571</v>
      </c>
      <c r="C233" s="158">
        <v>0</v>
      </c>
      <c r="D233" s="76"/>
      <c r="E233" s="74"/>
      <c r="H233" s="54"/>
      <c r="L233" s="54"/>
      <c r="M233" s="54"/>
    </row>
    <row r="234" spans="1:14" outlineLevel="1" x14ac:dyDescent="0.25">
      <c r="A234" s="70" t="s">
        <v>572</v>
      </c>
      <c r="B234" s="90" t="s">
        <v>573</v>
      </c>
      <c r="C234" s="191"/>
      <c r="D234" s="179"/>
      <c r="E234" s="74"/>
      <c r="H234" s="54"/>
      <c r="L234" s="54"/>
      <c r="M234" s="54"/>
    </row>
    <row r="235" spans="1:14" outlineLevel="1" x14ac:dyDescent="0.25">
      <c r="A235" s="70" t="s">
        <v>574</v>
      </c>
      <c r="B235" s="90" t="s">
        <v>575</v>
      </c>
      <c r="C235" s="191"/>
      <c r="D235" s="179"/>
      <c r="E235" s="74"/>
      <c r="H235" s="54"/>
      <c r="L235" s="54"/>
      <c r="M235" s="54"/>
    </row>
    <row r="236" spans="1:14" outlineLevel="1" x14ac:dyDescent="0.25">
      <c r="A236" s="70" t="s">
        <v>576</v>
      </c>
      <c r="B236" s="90" t="s">
        <v>577</v>
      </c>
      <c r="C236" s="179"/>
      <c r="D236" s="179"/>
      <c r="E236" s="74"/>
      <c r="H236" s="54"/>
      <c r="L236" s="54"/>
      <c r="M236" s="54"/>
    </row>
    <row r="237" spans="1:14" outlineLevel="1" x14ac:dyDescent="0.25">
      <c r="A237" s="70" t="s">
        <v>578</v>
      </c>
      <c r="C237" s="74"/>
      <c r="D237" s="74"/>
      <c r="E237" s="74"/>
      <c r="H237" s="54"/>
      <c r="L237" s="54"/>
      <c r="M237" s="54"/>
    </row>
    <row r="238" spans="1:14" outlineLevel="1" x14ac:dyDescent="0.25">
      <c r="A238" s="70" t="s">
        <v>579</v>
      </c>
      <c r="C238" s="74"/>
      <c r="D238" s="74"/>
      <c r="E238" s="74"/>
      <c r="H238" s="54"/>
      <c r="L238" s="54"/>
      <c r="M238" s="54"/>
    </row>
    <row r="239" spans="1:14" outlineLevel="1" x14ac:dyDescent="0.25">
      <c r="A239" s="79"/>
      <c r="B239" s="80" t="s">
        <v>580</v>
      </c>
      <c r="C239" s="79"/>
      <c r="D239" s="79"/>
      <c r="E239" s="79"/>
      <c r="F239" s="79"/>
      <c r="G239" s="79"/>
      <c r="H239" s="54"/>
      <c r="K239" s="2"/>
      <c r="L239" s="2"/>
      <c r="M239" s="2"/>
      <c r="N239" s="2"/>
    </row>
    <row r="240" spans="1:14" ht="30" outlineLevel="1" x14ac:dyDescent="0.25">
      <c r="A240" s="70" t="s">
        <v>581</v>
      </c>
      <c r="B240" s="70" t="s">
        <v>755</v>
      </c>
      <c r="C240" s="76" t="s">
        <v>2984</v>
      </c>
      <c r="D240" s="76"/>
      <c r="G240" s="2"/>
      <c r="H240" s="54"/>
      <c r="K240" s="2"/>
      <c r="L240" s="2"/>
      <c r="M240" s="2"/>
      <c r="N240" s="2"/>
    </row>
    <row r="241" spans="1:14" outlineLevel="1" x14ac:dyDescent="0.25">
      <c r="A241" s="70" t="s">
        <v>583</v>
      </c>
      <c r="B241" s="70" t="s">
        <v>584</v>
      </c>
      <c r="C241" s="76" t="s">
        <v>2004</v>
      </c>
      <c r="D241" s="76"/>
      <c r="G241" s="2"/>
      <c r="H241" s="54"/>
      <c r="K241" s="2"/>
      <c r="L241" s="2"/>
      <c r="M241" s="2"/>
      <c r="N241" s="2"/>
    </row>
    <row r="242" spans="1:14" outlineLevel="1" x14ac:dyDescent="0.25">
      <c r="A242" s="70" t="s">
        <v>585</v>
      </c>
      <c r="B242" s="70" t="s">
        <v>586</v>
      </c>
      <c r="C242" s="76" t="s">
        <v>2004</v>
      </c>
      <c r="D242" s="76"/>
      <c r="G242" s="2"/>
      <c r="H242" s="54"/>
      <c r="K242" s="2"/>
      <c r="L242" s="2"/>
      <c r="M242" s="2"/>
      <c r="N242" s="2"/>
    </row>
    <row r="243" spans="1:14" ht="30" outlineLevel="1" x14ac:dyDescent="0.25">
      <c r="A243" s="70" t="s">
        <v>587</v>
      </c>
      <c r="B243" s="70" t="s">
        <v>756</v>
      </c>
      <c r="C243" s="76" t="s">
        <v>582</v>
      </c>
      <c r="D243" s="76"/>
      <c r="G243" s="2"/>
      <c r="H243" s="54"/>
      <c r="K243" s="2"/>
      <c r="L243" s="2"/>
      <c r="M243" s="2"/>
      <c r="N243" s="2"/>
    </row>
    <row r="244" spans="1:14" outlineLevel="1" x14ac:dyDescent="0.25">
      <c r="A244" s="70" t="s">
        <v>588</v>
      </c>
      <c r="B244" s="70" t="s">
        <v>589</v>
      </c>
      <c r="C244" s="120" t="s">
        <v>590</v>
      </c>
      <c r="D244" s="120" t="s">
        <v>591</v>
      </c>
      <c r="E244" s="76"/>
      <c r="G244" s="2"/>
      <c r="H244" s="54"/>
      <c r="K244" s="2"/>
      <c r="L244" s="2"/>
      <c r="M244" s="2"/>
      <c r="N244" s="2"/>
    </row>
    <row r="245" spans="1:14" outlineLevel="1" x14ac:dyDescent="0.25">
      <c r="A245" s="70" t="s">
        <v>592</v>
      </c>
      <c r="B245" s="70" t="s">
        <v>757</v>
      </c>
      <c r="C245" s="76" t="s">
        <v>265</v>
      </c>
      <c r="D245" s="76"/>
      <c r="G245" s="2"/>
      <c r="H245" s="54"/>
      <c r="K245" s="2"/>
      <c r="L245" s="2"/>
      <c r="M245" s="2"/>
      <c r="N245" s="2"/>
    </row>
    <row r="246" spans="1:14" outlineLevel="1" x14ac:dyDescent="0.25">
      <c r="A246" s="70" t="s">
        <v>593</v>
      </c>
      <c r="B246" s="70" t="s">
        <v>594</v>
      </c>
      <c r="C246" s="76" t="s">
        <v>2004</v>
      </c>
      <c r="D246" s="76"/>
      <c r="G246" s="2"/>
      <c r="H246" s="54"/>
      <c r="K246" s="2"/>
      <c r="L246" s="2"/>
      <c r="M246" s="2"/>
      <c r="N246" s="2"/>
    </row>
    <row r="247" spans="1:14" outlineLevel="1" x14ac:dyDescent="0.25">
      <c r="A247" s="70" t="s">
        <v>595</v>
      </c>
      <c r="D247" s="2"/>
      <c r="E247" s="2"/>
      <c r="F247" s="2"/>
      <c r="G247" s="2"/>
      <c r="H247" s="54"/>
      <c r="K247" s="2"/>
      <c r="L247" s="2"/>
      <c r="M247" s="2"/>
      <c r="N247" s="2"/>
    </row>
    <row r="248" spans="1:14" outlineLevel="1" x14ac:dyDescent="0.25">
      <c r="A248" s="70" t="s">
        <v>596</v>
      </c>
      <c r="D248" s="2"/>
      <c r="E248" s="2"/>
      <c r="F248" s="2"/>
      <c r="G248" s="2"/>
      <c r="H248" s="54"/>
      <c r="K248" s="2"/>
      <c r="L248" s="2"/>
      <c r="M248" s="2"/>
      <c r="N248" s="2"/>
    </row>
    <row r="249" spans="1:14" outlineLevel="1" x14ac:dyDescent="0.25">
      <c r="A249" s="70" t="s">
        <v>597</v>
      </c>
      <c r="D249" s="2"/>
      <c r="E249" s="2"/>
      <c r="F249" s="2"/>
      <c r="G249" s="2"/>
      <c r="H249" s="54"/>
      <c r="K249" s="2"/>
      <c r="L249" s="2"/>
      <c r="M249" s="2"/>
      <c r="N249" s="2"/>
    </row>
    <row r="250" spans="1:14" outlineLevel="1" x14ac:dyDescent="0.25">
      <c r="A250" s="70" t="s">
        <v>598</v>
      </c>
      <c r="D250" s="2"/>
      <c r="E250" s="2"/>
      <c r="F250" s="2"/>
      <c r="G250" s="2"/>
      <c r="H250" s="54"/>
      <c r="K250" s="2"/>
      <c r="L250" s="2"/>
      <c r="M250" s="2"/>
      <c r="N250" s="2"/>
    </row>
    <row r="251" spans="1:14" outlineLevel="1" x14ac:dyDescent="0.25">
      <c r="A251" s="70" t="s">
        <v>599</v>
      </c>
      <c r="D251" s="2"/>
      <c r="E251" s="2"/>
      <c r="F251" s="2"/>
      <c r="G251" s="2"/>
      <c r="H251" s="54"/>
      <c r="K251" s="2"/>
      <c r="L251" s="2"/>
      <c r="M251" s="2"/>
      <c r="N251" s="2"/>
    </row>
    <row r="252" spans="1:14" outlineLevel="1" x14ac:dyDescent="0.25">
      <c r="A252" s="70" t="s">
        <v>600</v>
      </c>
      <c r="D252" s="2"/>
      <c r="E252" s="2"/>
      <c r="F252" s="2"/>
      <c r="G252" s="2"/>
      <c r="H252" s="54"/>
      <c r="K252" s="2"/>
      <c r="L252" s="2"/>
      <c r="M252" s="2"/>
      <c r="N252" s="2"/>
    </row>
    <row r="253" spans="1:14" outlineLevel="1" x14ac:dyDescent="0.25">
      <c r="A253" s="70" t="s">
        <v>601</v>
      </c>
      <c r="D253" s="2"/>
      <c r="E253" s="2"/>
      <c r="F253" s="2"/>
      <c r="G253" s="2"/>
      <c r="H253" s="54"/>
      <c r="K253" s="2"/>
      <c r="L253" s="2"/>
      <c r="M253" s="2"/>
      <c r="N253" s="2"/>
    </row>
    <row r="254" spans="1:14" outlineLevel="1" x14ac:dyDescent="0.25">
      <c r="A254" s="70" t="s">
        <v>602</v>
      </c>
      <c r="D254" s="2"/>
      <c r="E254" s="2"/>
      <c r="F254" s="2"/>
      <c r="G254" s="2"/>
      <c r="H254" s="54"/>
      <c r="K254" s="2"/>
      <c r="L254" s="2"/>
      <c r="M254" s="2"/>
      <c r="N254" s="2"/>
    </row>
    <row r="255" spans="1:14" outlineLevel="1" x14ac:dyDescent="0.25">
      <c r="A255" s="70" t="s">
        <v>603</v>
      </c>
      <c r="D255" s="2"/>
      <c r="E255" s="2"/>
      <c r="F255" s="2"/>
      <c r="G255" s="2"/>
      <c r="H255" s="54"/>
      <c r="K255" s="2"/>
      <c r="L255" s="2"/>
      <c r="M255" s="2"/>
      <c r="N255" s="2"/>
    </row>
    <row r="256" spans="1:14" outlineLevel="1" x14ac:dyDescent="0.25">
      <c r="A256" s="70" t="s">
        <v>604</v>
      </c>
      <c r="D256" s="2"/>
      <c r="E256" s="2"/>
      <c r="F256" s="2"/>
      <c r="G256" s="2"/>
      <c r="H256" s="54"/>
      <c r="K256" s="2"/>
      <c r="L256" s="2"/>
      <c r="M256" s="2"/>
      <c r="N256" s="2"/>
    </row>
    <row r="257" spans="1:14" outlineLevel="1" x14ac:dyDescent="0.25">
      <c r="A257" s="70" t="s">
        <v>605</v>
      </c>
      <c r="D257" s="2"/>
      <c r="E257" s="2"/>
      <c r="F257" s="2"/>
      <c r="G257" s="2"/>
      <c r="H257" s="54"/>
      <c r="K257" s="2"/>
      <c r="L257" s="2"/>
      <c r="M257" s="2"/>
      <c r="N257" s="2"/>
    </row>
    <row r="258" spans="1:14" outlineLevel="1" x14ac:dyDescent="0.25">
      <c r="A258" s="70" t="s">
        <v>606</v>
      </c>
      <c r="D258" s="2"/>
      <c r="E258" s="2"/>
      <c r="F258" s="2"/>
      <c r="G258" s="2"/>
      <c r="H258" s="54"/>
      <c r="K258" s="2"/>
      <c r="L258" s="2"/>
      <c r="M258" s="2"/>
      <c r="N258" s="2"/>
    </row>
    <row r="259" spans="1:14" outlineLevel="1" x14ac:dyDescent="0.25">
      <c r="A259" s="70" t="s">
        <v>607</v>
      </c>
      <c r="D259" s="2"/>
      <c r="E259" s="2"/>
      <c r="F259" s="2"/>
      <c r="G259" s="2"/>
      <c r="H259" s="54"/>
      <c r="K259" s="2"/>
      <c r="L259" s="2"/>
      <c r="M259" s="2"/>
      <c r="N259" s="2"/>
    </row>
    <row r="260" spans="1:14" outlineLevel="1" x14ac:dyDescent="0.25">
      <c r="A260" s="70" t="s">
        <v>608</v>
      </c>
      <c r="D260" s="2"/>
      <c r="E260" s="2"/>
      <c r="F260" s="2"/>
      <c r="G260" s="2"/>
      <c r="H260" s="54"/>
      <c r="K260" s="2"/>
      <c r="L260" s="2"/>
      <c r="M260" s="2"/>
      <c r="N260" s="2"/>
    </row>
    <row r="261" spans="1:14" outlineLevel="1" x14ac:dyDescent="0.25">
      <c r="A261" s="70" t="s">
        <v>609</v>
      </c>
      <c r="D261" s="2"/>
      <c r="E261" s="2"/>
      <c r="F261" s="2"/>
      <c r="G261" s="2"/>
      <c r="H261" s="54"/>
      <c r="K261" s="2"/>
      <c r="L261" s="2"/>
      <c r="M261" s="2"/>
      <c r="N261" s="2"/>
    </row>
    <row r="262" spans="1:14" outlineLevel="1" x14ac:dyDescent="0.25">
      <c r="A262" s="70" t="s">
        <v>610</v>
      </c>
      <c r="D262" s="2"/>
      <c r="E262" s="2"/>
      <c r="F262" s="2"/>
      <c r="G262" s="2"/>
      <c r="H262" s="54"/>
      <c r="K262" s="2"/>
      <c r="L262" s="2"/>
      <c r="M262" s="2"/>
      <c r="N262" s="2"/>
    </row>
    <row r="263" spans="1:14" outlineLevel="1" x14ac:dyDescent="0.25">
      <c r="A263" s="70" t="s">
        <v>611</v>
      </c>
      <c r="D263" s="2"/>
      <c r="E263" s="2"/>
      <c r="F263" s="2"/>
      <c r="G263" s="2"/>
      <c r="H263" s="54"/>
      <c r="K263" s="2"/>
      <c r="L263" s="2"/>
      <c r="M263" s="2"/>
      <c r="N263" s="2"/>
    </row>
    <row r="264" spans="1:14" outlineLevel="1" x14ac:dyDescent="0.25">
      <c r="A264" s="70" t="s">
        <v>612</v>
      </c>
      <c r="D264" s="2"/>
      <c r="E264" s="2"/>
      <c r="F264" s="2"/>
      <c r="G264" s="2"/>
      <c r="H264" s="54"/>
      <c r="K264" s="2"/>
      <c r="L264" s="2"/>
      <c r="M264" s="2"/>
      <c r="N264" s="2"/>
    </row>
    <row r="265" spans="1:14" outlineLevel="1" x14ac:dyDescent="0.25">
      <c r="A265" s="70" t="s">
        <v>613</v>
      </c>
      <c r="D265" s="2"/>
      <c r="E265" s="2"/>
      <c r="F265" s="2"/>
      <c r="G265" s="2"/>
      <c r="H265" s="54"/>
      <c r="K265" s="2"/>
      <c r="L265" s="2"/>
      <c r="M265" s="2"/>
      <c r="N265" s="2"/>
    </row>
    <row r="266" spans="1:14" outlineLevel="1" x14ac:dyDescent="0.25">
      <c r="A266" s="70" t="s">
        <v>614</v>
      </c>
      <c r="D266" s="2"/>
      <c r="E266" s="2"/>
      <c r="F266" s="2"/>
      <c r="G266" s="2"/>
      <c r="H266" s="54"/>
      <c r="K266" s="2"/>
      <c r="L266" s="2"/>
      <c r="M266" s="2"/>
      <c r="N266" s="2"/>
    </row>
    <row r="267" spans="1:14" outlineLevel="1" x14ac:dyDescent="0.25">
      <c r="A267" s="70" t="s">
        <v>615</v>
      </c>
      <c r="D267" s="2"/>
      <c r="E267" s="2"/>
      <c r="F267" s="2"/>
      <c r="G267" s="2"/>
      <c r="H267" s="54"/>
      <c r="K267" s="2"/>
      <c r="L267" s="2"/>
      <c r="M267" s="2"/>
      <c r="N267" s="2"/>
    </row>
    <row r="268" spans="1:14" outlineLevel="1" x14ac:dyDescent="0.25">
      <c r="A268" s="70" t="s">
        <v>616</v>
      </c>
      <c r="D268" s="2"/>
      <c r="E268" s="2"/>
      <c r="F268" s="2"/>
      <c r="G268" s="2"/>
      <c r="H268" s="54"/>
      <c r="K268" s="2"/>
      <c r="L268" s="2"/>
      <c r="M268" s="2"/>
      <c r="N268" s="2"/>
    </row>
    <row r="269" spans="1:14" outlineLevel="1" x14ac:dyDescent="0.25">
      <c r="A269" s="70" t="s">
        <v>617</v>
      </c>
      <c r="D269" s="2"/>
      <c r="E269" s="2"/>
      <c r="F269" s="2"/>
      <c r="G269" s="2"/>
      <c r="H269" s="54"/>
      <c r="K269" s="2"/>
      <c r="L269" s="2"/>
      <c r="M269" s="2"/>
      <c r="N269" s="2"/>
    </row>
    <row r="270" spans="1:14" outlineLevel="1" x14ac:dyDescent="0.25">
      <c r="A270" s="70" t="s">
        <v>618</v>
      </c>
      <c r="D270" s="2"/>
      <c r="E270" s="2"/>
      <c r="F270" s="2"/>
      <c r="G270" s="2"/>
      <c r="H270" s="54"/>
      <c r="K270" s="2"/>
      <c r="L270" s="2"/>
      <c r="M270" s="2"/>
      <c r="N270" s="2"/>
    </row>
    <row r="271" spans="1:14" outlineLevel="1" x14ac:dyDescent="0.25">
      <c r="A271" s="70" t="s">
        <v>619</v>
      </c>
      <c r="D271" s="2"/>
      <c r="E271" s="2"/>
      <c r="F271" s="2"/>
      <c r="G271" s="2"/>
      <c r="H271" s="54"/>
      <c r="K271" s="2"/>
      <c r="L271" s="2"/>
      <c r="M271" s="2"/>
      <c r="N271" s="2"/>
    </row>
    <row r="272" spans="1:14" outlineLevel="1" x14ac:dyDescent="0.25">
      <c r="A272" s="70" t="s">
        <v>620</v>
      </c>
      <c r="D272" s="2"/>
      <c r="E272" s="2"/>
      <c r="F272" s="2"/>
      <c r="G272" s="2"/>
      <c r="H272" s="54"/>
      <c r="K272" s="2"/>
      <c r="L272" s="2"/>
      <c r="M272" s="2"/>
      <c r="N272" s="2"/>
    </row>
    <row r="273" spans="1:14" outlineLevel="1" x14ac:dyDescent="0.25">
      <c r="A273" s="70" t="s">
        <v>621</v>
      </c>
      <c r="D273" s="2"/>
      <c r="E273" s="2"/>
      <c r="F273" s="2"/>
      <c r="G273" s="2"/>
      <c r="H273" s="54"/>
      <c r="K273" s="2"/>
      <c r="L273" s="2"/>
      <c r="M273" s="2"/>
      <c r="N273" s="2"/>
    </row>
    <row r="274" spans="1:14" outlineLevel="1" x14ac:dyDescent="0.25">
      <c r="A274" s="70" t="s">
        <v>622</v>
      </c>
      <c r="D274" s="2"/>
      <c r="E274" s="2"/>
      <c r="F274" s="2"/>
      <c r="G274" s="2"/>
      <c r="H274" s="54"/>
      <c r="K274" s="2"/>
      <c r="L274" s="2"/>
      <c r="M274" s="2"/>
      <c r="N274" s="2"/>
    </row>
    <row r="275" spans="1:14" outlineLevel="1" x14ac:dyDescent="0.25">
      <c r="A275" s="70" t="s">
        <v>623</v>
      </c>
      <c r="D275" s="2"/>
      <c r="E275" s="2"/>
      <c r="F275" s="2"/>
      <c r="G275" s="2"/>
      <c r="H275" s="54"/>
      <c r="K275" s="2"/>
      <c r="L275" s="2"/>
      <c r="M275" s="2"/>
      <c r="N275" s="2"/>
    </row>
    <row r="276" spans="1:14" outlineLevel="1" x14ac:dyDescent="0.25">
      <c r="A276" s="70" t="s">
        <v>624</v>
      </c>
      <c r="D276" s="2"/>
      <c r="E276" s="2"/>
      <c r="F276" s="2"/>
      <c r="G276" s="2"/>
      <c r="H276" s="54"/>
      <c r="K276" s="2"/>
      <c r="L276" s="2"/>
      <c r="M276" s="2"/>
      <c r="N276" s="2"/>
    </row>
    <row r="277" spans="1:14" outlineLevel="1" x14ac:dyDescent="0.25">
      <c r="A277" s="70" t="s">
        <v>625</v>
      </c>
      <c r="D277" s="2"/>
      <c r="E277" s="2"/>
      <c r="F277" s="2"/>
      <c r="G277" s="2"/>
      <c r="H277" s="54"/>
      <c r="K277" s="2"/>
      <c r="L277" s="2"/>
      <c r="M277" s="2"/>
      <c r="N277" s="2"/>
    </row>
    <row r="278" spans="1:14" outlineLevel="1" x14ac:dyDescent="0.25">
      <c r="A278" s="70" t="s">
        <v>626</v>
      </c>
      <c r="D278" s="2"/>
      <c r="E278" s="2"/>
      <c r="F278" s="2"/>
      <c r="G278" s="2"/>
      <c r="H278" s="54"/>
      <c r="K278" s="2"/>
      <c r="L278" s="2"/>
      <c r="M278" s="2"/>
      <c r="N278" s="2"/>
    </row>
    <row r="279" spans="1:14" outlineLevel="1" x14ac:dyDescent="0.25">
      <c r="A279" s="70" t="s">
        <v>627</v>
      </c>
      <c r="D279" s="2"/>
      <c r="E279" s="2"/>
      <c r="F279" s="2"/>
      <c r="G279" s="2"/>
      <c r="H279" s="54"/>
      <c r="K279" s="2"/>
      <c r="L279" s="2"/>
      <c r="M279" s="2"/>
      <c r="N279" s="2"/>
    </row>
    <row r="280" spans="1:14" outlineLevel="1" x14ac:dyDescent="0.25">
      <c r="A280" s="70" t="s">
        <v>628</v>
      </c>
      <c r="D280" s="2"/>
      <c r="E280" s="2"/>
      <c r="F280" s="2"/>
      <c r="G280" s="2"/>
      <c r="H280" s="54"/>
      <c r="K280" s="2"/>
      <c r="L280" s="2"/>
      <c r="M280" s="2"/>
      <c r="N280" s="2"/>
    </row>
    <row r="281" spans="1:14" outlineLevel="1" x14ac:dyDescent="0.25">
      <c r="A281" s="70" t="s">
        <v>629</v>
      </c>
      <c r="D281" s="2"/>
      <c r="E281" s="2"/>
      <c r="F281" s="2"/>
      <c r="G281" s="2"/>
      <c r="H281" s="54"/>
      <c r="K281" s="2"/>
      <c r="L281" s="2"/>
      <c r="M281" s="2"/>
      <c r="N281" s="2"/>
    </row>
    <row r="282" spans="1:14" outlineLevel="1" x14ac:dyDescent="0.25">
      <c r="A282" s="70" t="s">
        <v>630</v>
      </c>
      <c r="D282" s="2"/>
      <c r="E282" s="2"/>
      <c r="F282" s="2"/>
      <c r="G282" s="2"/>
      <c r="H282" s="54"/>
      <c r="K282" s="2"/>
      <c r="L282" s="2"/>
      <c r="M282" s="2"/>
      <c r="N282" s="2"/>
    </row>
    <row r="283" spans="1:14" outlineLevel="1" x14ac:dyDescent="0.25">
      <c r="A283" s="70" t="s">
        <v>631</v>
      </c>
      <c r="D283" s="2"/>
      <c r="E283" s="2"/>
      <c r="F283" s="2"/>
      <c r="G283" s="2"/>
      <c r="H283" s="54"/>
      <c r="K283" s="2"/>
      <c r="L283" s="2"/>
      <c r="M283" s="2"/>
      <c r="N283" s="2"/>
    </row>
    <row r="284" spans="1:14" outlineLevel="1" x14ac:dyDescent="0.25">
      <c r="A284" s="70" t="s">
        <v>632</v>
      </c>
      <c r="D284" s="2"/>
      <c r="E284" s="2"/>
      <c r="F284" s="2"/>
      <c r="G284" s="2"/>
      <c r="H284" s="54"/>
      <c r="K284" s="2"/>
      <c r="L284" s="2"/>
      <c r="M284" s="2"/>
      <c r="N284" s="2"/>
    </row>
    <row r="285" spans="1:14" ht="18.75" x14ac:dyDescent="0.25">
      <c r="A285" s="67"/>
      <c r="B285" s="67" t="s">
        <v>633</v>
      </c>
      <c r="C285" s="67"/>
      <c r="D285" s="67"/>
      <c r="E285" s="67"/>
      <c r="F285" s="68"/>
      <c r="G285" s="69"/>
      <c r="H285" s="54"/>
      <c r="I285" s="60"/>
      <c r="J285" s="60"/>
      <c r="K285" s="60"/>
      <c r="L285" s="60"/>
      <c r="M285" s="62"/>
    </row>
    <row r="286" spans="1:14" ht="18.75" x14ac:dyDescent="0.25">
      <c r="A286" s="121" t="s">
        <v>634</v>
      </c>
      <c r="B286" s="122"/>
      <c r="C286" s="122"/>
      <c r="D286" s="122"/>
      <c r="E286" s="122"/>
      <c r="F286" s="123"/>
      <c r="G286" s="122"/>
      <c r="H286" s="54"/>
      <c r="I286" s="60"/>
      <c r="J286" s="60"/>
      <c r="K286" s="60"/>
      <c r="L286" s="60"/>
      <c r="M286" s="62"/>
    </row>
    <row r="287" spans="1:14" ht="18.75" x14ac:dyDescent="0.25">
      <c r="A287" s="121" t="s">
        <v>635</v>
      </c>
      <c r="B287" s="122"/>
      <c r="C287" s="122"/>
      <c r="D287" s="122"/>
      <c r="E287" s="122"/>
      <c r="F287" s="123"/>
      <c r="G287" s="122"/>
      <c r="H287" s="54"/>
      <c r="I287" s="60"/>
      <c r="J287" s="60"/>
      <c r="K287" s="60"/>
      <c r="L287" s="60"/>
      <c r="M287" s="62"/>
    </row>
    <row r="288" spans="1:14" x14ac:dyDescent="0.25">
      <c r="A288" s="70" t="s">
        <v>636</v>
      </c>
      <c r="B288" s="90" t="s">
        <v>637</v>
      </c>
      <c r="C288" s="124">
        <f>ROW(B38)</f>
        <v>38</v>
      </c>
      <c r="D288" s="89"/>
      <c r="E288" s="89"/>
      <c r="F288" s="89"/>
      <c r="G288" s="89"/>
      <c r="H288" s="54"/>
      <c r="I288" s="72"/>
      <c r="J288" s="125"/>
      <c r="L288" s="89"/>
      <c r="M288" s="89"/>
      <c r="N288" s="89"/>
    </row>
    <row r="289" spans="1:14" x14ac:dyDescent="0.25">
      <c r="A289" s="70" t="s">
        <v>638</v>
      </c>
      <c r="B289" s="90" t="s">
        <v>639</v>
      </c>
      <c r="C289" s="124">
        <f>ROW(B39)</f>
        <v>39</v>
      </c>
      <c r="E289" s="89"/>
      <c r="F289" s="89"/>
      <c r="H289" s="54"/>
      <c r="I289" s="72"/>
      <c r="J289" s="125"/>
      <c r="L289" s="89"/>
      <c r="M289" s="89"/>
    </row>
    <row r="290" spans="1:14" ht="30" x14ac:dyDescent="0.25">
      <c r="A290" s="70" t="s">
        <v>640</v>
      </c>
      <c r="B290" s="90" t="s">
        <v>641</v>
      </c>
      <c r="C290" s="126" t="str">
        <f>C30</f>
        <v>Nykredit Realkredit A/S :: Covered Bond Label</v>
      </c>
      <c r="G290" s="127"/>
      <c r="H290" s="54"/>
      <c r="I290" s="72"/>
      <c r="J290" s="125"/>
      <c r="K290" s="125"/>
      <c r="L290" s="127"/>
      <c r="M290" s="89"/>
      <c r="N290" s="127"/>
    </row>
    <row r="291" spans="1:14" x14ac:dyDescent="0.25">
      <c r="A291" s="70" t="s">
        <v>642</v>
      </c>
      <c r="B291" s="90" t="s">
        <v>643</v>
      </c>
      <c r="C291" s="124" t="str">
        <f ca="1">IF(ISREF(INDIRECT("'B1. HTT Mortgage Assets'!A1")),ROW('[2]B1. HTT Mortgage Assets'!B43)&amp;" for Mortgage Assets","")</f>
        <v>43 for Mortgage Assets</v>
      </c>
      <c r="D291" s="124" t="str">
        <f ca="1">IF(ISREF(INDIRECT("'B2. HTT Public Sector Assets'!A1")),ROW('[2]B2. HTT Public Sector Assets'!B48)&amp; " for Public Sector Assets","")</f>
        <v>48 for Public Sector Assets</v>
      </c>
      <c r="E291" s="127"/>
      <c r="F291" s="89"/>
      <c r="H291" s="54"/>
      <c r="I291" s="72"/>
      <c r="J291" s="125"/>
    </row>
    <row r="292" spans="1:14" x14ac:dyDescent="0.25">
      <c r="A292" s="70" t="s">
        <v>644</v>
      </c>
      <c r="B292" s="90" t="s">
        <v>645</v>
      </c>
      <c r="C292" s="124">
        <f>ROW(B52)</f>
        <v>52</v>
      </c>
      <c r="G292" s="127"/>
      <c r="H292" s="54"/>
      <c r="I292" s="72"/>
      <c r="J292" s="2"/>
      <c r="K292" s="125"/>
      <c r="L292" s="127"/>
      <c r="N292" s="127"/>
    </row>
    <row r="293" spans="1:14" x14ac:dyDescent="0.25">
      <c r="A293" s="70" t="s">
        <v>646</v>
      </c>
      <c r="B293" s="90" t="s">
        <v>647</v>
      </c>
      <c r="C293" s="128" t="str">
        <f ca="1">IF(ISREF(INDIRECT("'B1. HTT Mortgage Assets'!A1")),ROW('[2]B1. HTT Mortgage Assets'!B186)&amp;" for Residential Mortgage Assets","")</f>
        <v>186 for Residential Mortgage Assets</v>
      </c>
      <c r="D293" s="124" t="str">
        <f ca="1">IF(ISREF(INDIRECT("'B1. HTT Mortgage Assets'!A1")),ROW('[2]B1. HTT Mortgage Assets'!B424 )&amp; " for Commercial Mortgage Assets","")</f>
        <v>424 for Commercial Mortgage Assets</v>
      </c>
      <c r="E293" s="127"/>
      <c r="F293" s="124" t="str">
        <f ca="1">IF(ISREF(INDIRECT("'B2. HTT Public Sector Assets'!A1")),ROW('[2]B2. HTT Public Sector Assets'!B18)&amp; " for Public Sector Assets","")</f>
        <v>18 for Public Sector Assets</v>
      </c>
      <c r="G293" s="124" t="str">
        <f ca="1">IF(ISREF(INDIRECT("'B3. HTT Shipping Assets'!A1")),ROW('[2]B3. HTT Shipping Assets'!B116)&amp; " for Shipping Assets","")</f>
        <v>116 for Shipping Assets</v>
      </c>
      <c r="H293" s="54"/>
      <c r="I293" s="72"/>
      <c r="M293" s="127"/>
    </row>
    <row r="294" spans="1:14" x14ac:dyDescent="0.25">
      <c r="A294" s="70" t="s">
        <v>648</v>
      </c>
      <c r="B294" s="90" t="s">
        <v>649</v>
      </c>
      <c r="C294" s="128" t="s">
        <v>650</v>
      </c>
      <c r="H294" s="54"/>
      <c r="I294" s="72"/>
      <c r="J294" s="125"/>
      <c r="M294" s="127"/>
    </row>
    <row r="295" spans="1:14" x14ac:dyDescent="0.25">
      <c r="A295" s="70" t="s">
        <v>651</v>
      </c>
      <c r="B295" s="90" t="s">
        <v>652</v>
      </c>
      <c r="C295" s="124" t="str">
        <f ca="1">IF(ISREF(INDIRECT("'B1. HTT Mortgage Assets'!A1")),ROW('[2]B1. HTT Mortgage Assets'!B149)&amp;" for Mortgage Assets","")</f>
        <v>149 for Mortgage Assets</v>
      </c>
      <c r="D295" s="124" t="str">
        <f ca="1">IF(ISREF(INDIRECT("'B2. HTT Public Sector Assets'!A1")),ROW('[2]B2. HTT Public Sector Assets'!B129)&amp;" for Public Sector Assets","")</f>
        <v>129 for Public Sector Assets</v>
      </c>
      <c r="F295" s="124" t="str">
        <f ca="1">IF(ISREF(INDIRECT("'B3. HTT Shipping Assets'!A1")),ROW('[2]B3. HTT Shipping Assets'!D80)&amp;" for Shipping Assets","")</f>
        <v>80 for Shipping Assets</v>
      </c>
      <c r="H295" s="54"/>
      <c r="I295" s="72"/>
      <c r="J295" s="125"/>
      <c r="L295" s="127"/>
      <c r="M295" s="127"/>
    </row>
    <row r="296" spans="1:14" x14ac:dyDescent="0.25">
      <c r="A296" s="70" t="s">
        <v>653</v>
      </c>
      <c r="B296" s="90" t="s">
        <v>654</v>
      </c>
      <c r="C296" s="124">
        <f>ROW(B111)</f>
        <v>111</v>
      </c>
      <c r="F296" s="127"/>
      <c r="H296" s="54"/>
      <c r="I296" s="72"/>
      <c r="J296" s="125"/>
      <c r="L296" s="127"/>
      <c r="M296" s="127"/>
    </row>
    <row r="297" spans="1:14" x14ac:dyDescent="0.25">
      <c r="A297" s="70" t="s">
        <v>655</v>
      </c>
      <c r="B297" s="90" t="s">
        <v>656</v>
      </c>
      <c r="C297" s="124">
        <f>ROW(B163)</f>
        <v>163</v>
      </c>
      <c r="E297" s="127"/>
      <c r="F297" s="127"/>
      <c r="H297" s="54"/>
      <c r="J297" s="125"/>
      <c r="L297" s="127"/>
    </row>
    <row r="298" spans="1:14" x14ac:dyDescent="0.25">
      <c r="A298" s="70" t="s">
        <v>657</v>
      </c>
      <c r="B298" s="90" t="s">
        <v>658</v>
      </c>
      <c r="C298" s="124">
        <f>ROW(B137)</f>
        <v>137</v>
      </c>
      <c r="E298" s="127"/>
      <c r="F298" s="127"/>
      <c r="H298" s="54"/>
      <c r="I298" s="72"/>
      <c r="J298" s="125"/>
      <c r="L298" s="127"/>
    </row>
    <row r="299" spans="1:14" x14ac:dyDescent="0.25">
      <c r="A299" s="70" t="s">
        <v>659</v>
      </c>
      <c r="B299" s="90" t="s">
        <v>660</v>
      </c>
      <c r="C299" s="76"/>
      <c r="E299" s="127"/>
      <c r="H299" s="54"/>
      <c r="I299" s="72"/>
      <c r="L299" s="127"/>
      <c r="M299" s="57" t="s">
        <v>661</v>
      </c>
    </row>
    <row r="300" spans="1:14" x14ac:dyDescent="0.25">
      <c r="A300" s="70" t="s">
        <v>662</v>
      </c>
      <c r="B300" s="90" t="s">
        <v>663</v>
      </c>
      <c r="C300" s="124" t="s">
        <v>664</v>
      </c>
      <c r="D300" s="124" t="s">
        <v>665</v>
      </c>
      <c r="E300" s="127"/>
      <c r="F300" s="124" t="s">
        <v>666</v>
      </c>
      <c r="H300" s="54"/>
      <c r="I300" s="72"/>
      <c r="K300" s="125"/>
      <c r="L300" s="127"/>
      <c r="M300" s="57" t="s">
        <v>667</v>
      </c>
    </row>
    <row r="301" spans="1:14" outlineLevel="1" x14ac:dyDescent="0.25">
      <c r="A301" s="70" t="s">
        <v>668</v>
      </c>
      <c r="B301" s="90" t="s">
        <v>669</v>
      </c>
      <c r="C301" s="124" t="s">
        <v>670</v>
      </c>
      <c r="H301" s="54"/>
      <c r="I301" s="72"/>
      <c r="K301" s="125"/>
      <c r="L301" s="127"/>
      <c r="M301" s="57" t="s">
        <v>671</v>
      </c>
    </row>
    <row r="302" spans="1:14" outlineLevel="1" x14ac:dyDescent="0.25">
      <c r="A302" s="70" t="s">
        <v>672</v>
      </c>
      <c r="B302" s="90" t="s">
        <v>673</v>
      </c>
      <c r="C302" s="124" t="str">
        <f>ROW('[2]C. HTT Harmonised Glossary'!B18)&amp;" for Harmonised Glossary"</f>
        <v>18 for Harmonised Glossary</v>
      </c>
      <c r="H302" s="54"/>
      <c r="I302" s="72"/>
      <c r="K302" s="125"/>
      <c r="L302" s="127"/>
      <c r="M302" s="57" t="s">
        <v>674</v>
      </c>
    </row>
    <row r="303" spans="1:14" outlineLevel="1" x14ac:dyDescent="0.25">
      <c r="A303" s="70" t="s">
        <v>675</v>
      </c>
      <c r="B303" s="90" t="s">
        <v>676</v>
      </c>
      <c r="C303" s="124">
        <f>ROW(B65)</f>
        <v>65</v>
      </c>
      <c r="H303" s="54"/>
      <c r="I303" s="72"/>
      <c r="J303" s="125"/>
      <c r="K303" s="125"/>
      <c r="L303" s="127"/>
    </row>
    <row r="304" spans="1:14" outlineLevel="1" x14ac:dyDescent="0.25">
      <c r="A304" s="70" t="s">
        <v>677</v>
      </c>
      <c r="B304" s="90" t="s">
        <v>678</v>
      </c>
      <c r="C304" s="124">
        <f>ROW(B88)</f>
        <v>88</v>
      </c>
      <c r="H304" s="54"/>
      <c r="I304" s="72"/>
      <c r="J304" s="125"/>
      <c r="K304" s="125"/>
      <c r="L304" s="127"/>
    </row>
    <row r="305" spans="1:14" outlineLevel="1" x14ac:dyDescent="0.25">
      <c r="A305" s="70" t="s">
        <v>679</v>
      </c>
      <c r="B305" s="90" t="s">
        <v>680</v>
      </c>
      <c r="C305" s="124" t="s">
        <v>681</v>
      </c>
      <c r="E305" s="127"/>
      <c r="H305" s="54"/>
      <c r="I305" s="72"/>
      <c r="J305" s="125"/>
      <c r="K305" s="125"/>
      <c r="L305" s="127"/>
      <c r="N305" s="55"/>
    </row>
    <row r="306" spans="1:14" outlineLevel="1" x14ac:dyDescent="0.25">
      <c r="A306" s="70" t="s">
        <v>682</v>
      </c>
      <c r="B306" s="90" t="s">
        <v>683</v>
      </c>
      <c r="C306" s="124">
        <v>44</v>
      </c>
      <c r="E306" s="127"/>
      <c r="H306" s="54"/>
      <c r="I306" s="72"/>
      <c r="J306" s="125"/>
      <c r="K306" s="125"/>
      <c r="L306" s="127"/>
      <c r="N306" s="55"/>
    </row>
    <row r="307" spans="1:14" outlineLevel="1" x14ac:dyDescent="0.25">
      <c r="A307" s="70" t="s">
        <v>684</v>
      </c>
      <c r="B307" s="90" t="s">
        <v>685</v>
      </c>
      <c r="C307" s="124" t="str">
        <f ca="1">IF(ISREF(INDIRECT("'B1. HTT Mortgage Assets'!A1")),ROW('[2]B1. HTT Mortgage Assets'!B179)&amp; " for Mortgage Assets","")</f>
        <v>179 for Mortgage Assets</v>
      </c>
      <c r="D307" s="124" t="str">
        <f ca="1">IF(ISREF(INDIRECT("'B2. HTT Public Sector Assets'!A1")),ROW('[2]B2. HTT Public Sector Assets'!B166)&amp; " for Public Sector Assets","")</f>
        <v>166 for Public Sector Assets</v>
      </c>
      <c r="E307" s="127"/>
      <c r="F307" s="124" t="str">
        <f ca="1">IF(ISREF(INDIRECT("'B3. HTT Shipping Assets'!A1")),ROW('[2]B3. HTT Shipping Assets'!D110)&amp; " for Shipping Assets","")</f>
        <v>110 for Shipping Assets</v>
      </c>
      <c r="H307" s="54"/>
      <c r="I307" s="72"/>
      <c r="J307" s="125"/>
      <c r="K307" s="125"/>
      <c r="L307" s="127"/>
      <c r="N307" s="55"/>
    </row>
    <row r="308" spans="1:14" outlineLevel="1" x14ac:dyDescent="0.25">
      <c r="A308" s="70" t="s">
        <v>686</v>
      </c>
      <c r="B308" s="72"/>
      <c r="E308" s="127"/>
      <c r="H308" s="54"/>
      <c r="I308" s="72"/>
      <c r="J308" s="125"/>
      <c r="K308" s="125"/>
      <c r="L308" s="127"/>
      <c r="N308" s="55"/>
    </row>
    <row r="309" spans="1:14" outlineLevel="1" x14ac:dyDescent="0.25">
      <c r="A309" s="70" t="s">
        <v>687</v>
      </c>
      <c r="E309" s="127"/>
      <c r="H309" s="54"/>
      <c r="I309" s="72"/>
      <c r="J309" s="125"/>
      <c r="K309" s="125"/>
      <c r="L309" s="127"/>
      <c r="N309" s="55"/>
    </row>
    <row r="310" spans="1:14" outlineLevel="1" x14ac:dyDescent="0.25">
      <c r="A310" s="70" t="s">
        <v>688</v>
      </c>
      <c r="H310" s="54"/>
      <c r="N310" s="55"/>
    </row>
    <row r="311" spans="1:14" ht="37.5" x14ac:dyDescent="0.25">
      <c r="A311" s="68"/>
      <c r="B311" s="67" t="s">
        <v>234</v>
      </c>
      <c r="C311" s="68"/>
      <c r="D311" s="68"/>
      <c r="E311" s="68"/>
      <c r="F311" s="68"/>
      <c r="G311" s="69"/>
      <c r="H311" s="54"/>
      <c r="I311" s="60"/>
      <c r="J311" s="62"/>
      <c r="K311" s="62"/>
      <c r="L311" s="62"/>
      <c r="M311" s="62"/>
      <c r="N311" s="55"/>
    </row>
    <row r="312" spans="1:14" x14ac:dyDescent="0.25">
      <c r="A312" s="70" t="s">
        <v>689</v>
      </c>
      <c r="B312" s="84" t="s">
        <v>690</v>
      </c>
      <c r="C312" s="57" t="s">
        <v>239</v>
      </c>
      <c r="H312" s="54"/>
      <c r="I312" s="85"/>
      <c r="J312" s="125"/>
      <c r="N312" s="55"/>
    </row>
    <row r="313" spans="1:14" outlineLevel="1" x14ac:dyDescent="0.25">
      <c r="A313" s="70" t="s">
        <v>691</v>
      </c>
      <c r="B313" s="84" t="s">
        <v>692</v>
      </c>
      <c r="C313" s="57" t="s">
        <v>239</v>
      </c>
      <c r="H313" s="54"/>
      <c r="I313" s="85"/>
      <c r="J313" s="125"/>
      <c r="N313" s="55"/>
    </row>
    <row r="314" spans="1:14" outlineLevel="1" x14ac:dyDescent="0.25">
      <c r="A314" s="70" t="s">
        <v>693</v>
      </c>
      <c r="B314" s="84" t="s">
        <v>694</v>
      </c>
      <c r="C314" s="57" t="s">
        <v>239</v>
      </c>
      <c r="H314" s="54"/>
      <c r="I314" s="85"/>
      <c r="J314" s="125"/>
      <c r="N314" s="55"/>
    </row>
    <row r="315" spans="1:14" outlineLevel="1" x14ac:dyDescent="0.25">
      <c r="A315" s="70" t="s">
        <v>695</v>
      </c>
      <c r="B315" s="85"/>
      <c r="C315" s="125"/>
      <c r="H315" s="54"/>
      <c r="I315" s="85"/>
      <c r="J315" s="125"/>
      <c r="N315" s="55"/>
    </row>
    <row r="316" spans="1:14" outlineLevel="1" x14ac:dyDescent="0.25">
      <c r="A316" s="70" t="s">
        <v>696</v>
      </c>
      <c r="B316" s="85"/>
      <c r="C316" s="125"/>
      <c r="H316" s="54"/>
      <c r="I316" s="85"/>
      <c r="J316" s="125"/>
      <c r="N316" s="55"/>
    </row>
    <row r="317" spans="1:14" outlineLevel="1" x14ac:dyDescent="0.25">
      <c r="A317" s="70" t="s">
        <v>697</v>
      </c>
      <c r="B317" s="85"/>
      <c r="C317" s="125"/>
      <c r="H317" s="54"/>
      <c r="I317" s="85"/>
      <c r="J317" s="125"/>
      <c r="N317" s="55"/>
    </row>
    <row r="318" spans="1:14" outlineLevel="1" x14ac:dyDescent="0.25">
      <c r="A318" s="70" t="s">
        <v>698</v>
      </c>
      <c r="B318" s="85"/>
      <c r="C318" s="125"/>
      <c r="H318" s="54"/>
      <c r="I318" s="85"/>
      <c r="J318" s="125"/>
      <c r="N318" s="55"/>
    </row>
    <row r="319" spans="1:14" ht="18.75" x14ac:dyDescent="0.25">
      <c r="A319" s="68"/>
      <c r="B319" s="67" t="s">
        <v>235</v>
      </c>
      <c r="C319" s="68"/>
      <c r="D319" s="68"/>
      <c r="E319" s="68"/>
      <c r="F319" s="68"/>
      <c r="G319" s="69"/>
      <c r="H319" s="54"/>
      <c r="I319" s="60"/>
      <c r="J319" s="62"/>
      <c r="K319" s="62"/>
      <c r="L319" s="62"/>
      <c r="M319" s="62"/>
      <c r="N319" s="55"/>
    </row>
    <row r="320" spans="1:14" ht="15" customHeight="1" outlineLevel="1" x14ac:dyDescent="0.25">
      <c r="A320" s="79"/>
      <c r="B320" s="80" t="s">
        <v>699</v>
      </c>
      <c r="C320" s="79"/>
      <c r="D320" s="79"/>
      <c r="E320" s="81"/>
      <c r="F320" s="82"/>
      <c r="G320" s="82"/>
      <c r="H320" s="54"/>
      <c r="L320" s="54"/>
      <c r="M320" s="54"/>
      <c r="N320" s="55"/>
    </row>
    <row r="321" spans="1:14" outlineLevel="1" x14ac:dyDescent="0.25">
      <c r="A321" s="70" t="s">
        <v>700</v>
      </c>
      <c r="B321" s="90" t="s">
        <v>701</v>
      </c>
      <c r="C321" s="57" t="s">
        <v>239</v>
      </c>
      <c r="H321" s="54"/>
      <c r="I321" s="55"/>
      <c r="J321" s="55"/>
      <c r="K321" s="55"/>
      <c r="L321" s="55"/>
      <c r="M321" s="55"/>
      <c r="N321" s="55"/>
    </row>
    <row r="322" spans="1:14" outlineLevel="1" x14ac:dyDescent="0.25">
      <c r="A322" s="70" t="s">
        <v>702</v>
      </c>
      <c r="B322" s="90" t="s">
        <v>703</v>
      </c>
      <c r="C322" s="57" t="s">
        <v>239</v>
      </c>
      <c r="H322" s="54"/>
      <c r="I322" s="55"/>
      <c r="J322" s="55"/>
      <c r="K322" s="55"/>
      <c r="L322" s="55"/>
      <c r="M322" s="55"/>
      <c r="N322" s="55"/>
    </row>
    <row r="323" spans="1:14" outlineLevel="1" x14ac:dyDescent="0.25">
      <c r="A323" s="70" t="s">
        <v>704</v>
      </c>
      <c r="B323" s="90" t="s">
        <v>705</v>
      </c>
      <c r="C323" s="57" t="s">
        <v>239</v>
      </c>
      <c r="H323" s="54"/>
      <c r="I323" s="55"/>
      <c r="J323" s="55"/>
      <c r="K323" s="55"/>
      <c r="L323" s="55"/>
      <c r="M323" s="55"/>
      <c r="N323" s="55"/>
    </row>
    <row r="324" spans="1:14" outlineLevel="1" x14ac:dyDescent="0.25">
      <c r="A324" s="70" t="s">
        <v>706</v>
      </c>
      <c r="B324" s="90" t="s">
        <v>707</v>
      </c>
      <c r="C324" s="57" t="s">
        <v>239</v>
      </c>
      <c r="H324" s="54"/>
      <c r="I324" s="55"/>
      <c r="J324" s="55"/>
      <c r="K324" s="55"/>
      <c r="L324" s="55"/>
      <c r="M324" s="55"/>
      <c r="N324" s="55"/>
    </row>
    <row r="325" spans="1:14" outlineLevel="1" x14ac:dyDescent="0.25">
      <c r="A325" s="70" t="s">
        <v>708</v>
      </c>
      <c r="B325" s="90" t="s">
        <v>709</v>
      </c>
      <c r="C325" s="57" t="s">
        <v>239</v>
      </c>
      <c r="H325" s="54"/>
      <c r="I325" s="55"/>
      <c r="J325" s="55"/>
      <c r="K325" s="55"/>
      <c r="L325" s="55"/>
      <c r="M325" s="55"/>
      <c r="N325" s="55"/>
    </row>
    <row r="326" spans="1:14" outlineLevel="1" x14ac:dyDescent="0.25">
      <c r="A326" s="70" t="s">
        <v>710</v>
      </c>
      <c r="B326" s="90" t="s">
        <v>711</v>
      </c>
      <c r="C326" s="57" t="s">
        <v>239</v>
      </c>
      <c r="H326" s="54"/>
      <c r="I326" s="55"/>
      <c r="J326" s="55"/>
      <c r="K326" s="55"/>
      <c r="L326" s="55"/>
      <c r="M326" s="55"/>
      <c r="N326" s="55"/>
    </row>
    <row r="327" spans="1:14" outlineLevel="1" x14ac:dyDescent="0.25">
      <c r="A327" s="70" t="s">
        <v>712</v>
      </c>
      <c r="B327" s="90" t="s">
        <v>713</v>
      </c>
      <c r="C327" s="57" t="s">
        <v>239</v>
      </c>
      <c r="H327" s="54"/>
      <c r="I327" s="55"/>
      <c r="J327" s="55"/>
      <c r="K327" s="55"/>
      <c r="L327" s="55"/>
      <c r="M327" s="55"/>
      <c r="N327" s="55"/>
    </row>
    <row r="328" spans="1:14" outlineLevel="1" x14ac:dyDescent="0.25">
      <c r="A328" s="70" t="s">
        <v>714</v>
      </c>
      <c r="B328" s="90" t="s">
        <v>715</v>
      </c>
      <c r="C328" s="57" t="s">
        <v>239</v>
      </c>
      <c r="H328" s="54"/>
      <c r="I328" s="55"/>
      <c r="J328" s="55"/>
      <c r="K328" s="55"/>
      <c r="L328" s="55"/>
      <c r="M328" s="55"/>
      <c r="N328" s="55"/>
    </row>
    <row r="329" spans="1:14" outlineLevel="1" x14ac:dyDescent="0.25">
      <c r="A329" s="70" t="s">
        <v>716</v>
      </c>
      <c r="B329" s="90" t="s">
        <v>717</v>
      </c>
      <c r="C329" s="57" t="s">
        <v>239</v>
      </c>
      <c r="H329" s="54"/>
      <c r="I329" s="55"/>
      <c r="J329" s="55"/>
      <c r="K329" s="55"/>
      <c r="L329" s="55"/>
      <c r="M329" s="55"/>
      <c r="N329" s="55"/>
    </row>
    <row r="330" spans="1:14" outlineLevel="1" x14ac:dyDescent="0.25">
      <c r="A330" s="70" t="s">
        <v>718</v>
      </c>
      <c r="B330" s="97" t="s">
        <v>719</v>
      </c>
      <c r="H330" s="54"/>
      <c r="I330" s="55"/>
      <c r="J330" s="55"/>
      <c r="K330" s="55"/>
      <c r="L330" s="55"/>
      <c r="M330" s="55"/>
      <c r="N330" s="55"/>
    </row>
    <row r="331" spans="1:14" outlineLevel="1" x14ac:dyDescent="0.25">
      <c r="A331" s="70" t="s">
        <v>720</v>
      </c>
      <c r="B331" s="97" t="s">
        <v>719</v>
      </c>
      <c r="H331" s="54"/>
      <c r="I331" s="55"/>
      <c r="J331" s="55"/>
      <c r="K331" s="55"/>
      <c r="L331" s="55"/>
      <c r="M331" s="55"/>
      <c r="N331" s="55"/>
    </row>
    <row r="332" spans="1:14" outlineLevel="1" x14ac:dyDescent="0.25">
      <c r="A332" s="70" t="s">
        <v>721</v>
      </c>
      <c r="B332" s="97" t="s">
        <v>719</v>
      </c>
      <c r="H332" s="54"/>
      <c r="I332" s="55"/>
      <c r="J332" s="55"/>
      <c r="K332" s="55"/>
      <c r="L332" s="55"/>
      <c r="M332" s="55"/>
      <c r="N332" s="55"/>
    </row>
    <row r="333" spans="1:14" outlineLevel="1" x14ac:dyDescent="0.25">
      <c r="A333" s="70" t="s">
        <v>722</v>
      </c>
      <c r="B333" s="97" t="s">
        <v>719</v>
      </c>
      <c r="H333" s="54"/>
      <c r="I333" s="55"/>
      <c r="J333" s="55"/>
      <c r="K333" s="55"/>
      <c r="L333" s="55"/>
      <c r="M333" s="55"/>
      <c r="N333" s="55"/>
    </row>
    <row r="334" spans="1:14" outlineLevel="1" x14ac:dyDescent="0.25">
      <c r="A334" s="70" t="s">
        <v>723</v>
      </c>
      <c r="B334" s="97" t="s">
        <v>719</v>
      </c>
      <c r="H334" s="54"/>
      <c r="I334" s="55"/>
      <c r="J334" s="55"/>
      <c r="K334" s="55"/>
      <c r="L334" s="55"/>
      <c r="M334" s="55"/>
      <c r="N334" s="55"/>
    </row>
    <row r="335" spans="1:14" outlineLevel="1" x14ac:dyDescent="0.25">
      <c r="A335" s="70" t="s">
        <v>724</v>
      </c>
      <c r="B335" s="97" t="s">
        <v>719</v>
      </c>
      <c r="H335" s="54"/>
      <c r="I335" s="55"/>
      <c r="J335" s="55"/>
      <c r="K335" s="55"/>
      <c r="L335" s="55"/>
      <c r="M335" s="55"/>
      <c r="N335" s="55"/>
    </row>
    <row r="336" spans="1:14" outlineLevel="1" x14ac:dyDescent="0.25">
      <c r="A336" s="70" t="s">
        <v>725</v>
      </c>
      <c r="B336" s="97" t="s">
        <v>719</v>
      </c>
      <c r="H336" s="54"/>
      <c r="I336" s="55"/>
      <c r="J336" s="55"/>
      <c r="K336" s="55"/>
      <c r="L336" s="55"/>
      <c r="M336" s="55"/>
      <c r="N336" s="55"/>
    </row>
    <row r="337" spans="1:14" outlineLevel="1" x14ac:dyDescent="0.25">
      <c r="A337" s="70" t="s">
        <v>726</v>
      </c>
      <c r="B337" s="97" t="s">
        <v>719</v>
      </c>
      <c r="H337" s="54"/>
      <c r="I337" s="55"/>
      <c r="J337" s="55"/>
      <c r="K337" s="55"/>
      <c r="L337" s="55"/>
      <c r="M337" s="55"/>
      <c r="N337" s="55"/>
    </row>
    <row r="338" spans="1:14" outlineLevel="1" x14ac:dyDescent="0.25">
      <c r="A338" s="70" t="s">
        <v>727</v>
      </c>
      <c r="B338" s="97" t="s">
        <v>719</v>
      </c>
      <c r="H338" s="54"/>
      <c r="I338" s="55"/>
      <c r="J338" s="55"/>
      <c r="K338" s="55"/>
      <c r="L338" s="55"/>
      <c r="M338" s="55"/>
      <c r="N338" s="55"/>
    </row>
    <row r="339" spans="1:14" outlineLevel="1" x14ac:dyDescent="0.25">
      <c r="A339" s="70" t="s">
        <v>728</v>
      </c>
      <c r="B339" s="97" t="s">
        <v>719</v>
      </c>
      <c r="H339" s="54"/>
      <c r="I339" s="55"/>
      <c r="J339" s="55"/>
      <c r="K339" s="55"/>
      <c r="L339" s="55"/>
      <c r="M339" s="55"/>
      <c r="N339" s="55"/>
    </row>
    <row r="340" spans="1:14" outlineLevel="1" x14ac:dyDescent="0.25">
      <c r="A340" s="70" t="s">
        <v>729</v>
      </c>
      <c r="B340" s="97" t="s">
        <v>719</v>
      </c>
      <c r="H340" s="54"/>
      <c r="I340" s="55"/>
      <c r="J340" s="55"/>
      <c r="K340" s="55"/>
      <c r="L340" s="55"/>
      <c r="M340" s="55"/>
      <c r="N340" s="55"/>
    </row>
    <row r="341" spans="1:14" outlineLevel="1" x14ac:dyDescent="0.25">
      <c r="A341" s="70" t="s">
        <v>730</v>
      </c>
      <c r="B341" s="97" t="s">
        <v>719</v>
      </c>
      <c r="H341" s="54"/>
      <c r="I341" s="55"/>
      <c r="J341" s="55"/>
      <c r="K341" s="55"/>
      <c r="L341" s="55"/>
      <c r="M341" s="55"/>
      <c r="N341" s="55"/>
    </row>
    <row r="342" spans="1:14" outlineLevel="1" x14ac:dyDescent="0.25">
      <c r="A342" s="70" t="s">
        <v>731</v>
      </c>
      <c r="B342" s="97" t="s">
        <v>719</v>
      </c>
      <c r="H342" s="54"/>
      <c r="I342" s="55"/>
      <c r="J342" s="55"/>
      <c r="K342" s="55"/>
      <c r="L342" s="55"/>
      <c r="M342" s="55"/>
      <c r="N342" s="55"/>
    </row>
    <row r="343" spans="1:14" outlineLevel="1" x14ac:dyDescent="0.25">
      <c r="A343" s="70" t="s">
        <v>732</v>
      </c>
      <c r="B343" s="97" t="s">
        <v>719</v>
      </c>
      <c r="H343" s="54"/>
      <c r="I343" s="55"/>
      <c r="J343" s="55"/>
      <c r="K343" s="55"/>
      <c r="L343" s="55"/>
      <c r="M343" s="55"/>
      <c r="N343" s="55"/>
    </row>
    <row r="344" spans="1:14" outlineLevel="1" x14ac:dyDescent="0.25">
      <c r="A344" s="70" t="s">
        <v>733</v>
      </c>
      <c r="B344" s="97" t="s">
        <v>719</v>
      </c>
      <c r="H344" s="54"/>
      <c r="I344" s="55"/>
      <c r="J344" s="55"/>
      <c r="K344" s="55"/>
      <c r="L344" s="55"/>
      <c r="M344" s="55"/>
      <c r="N344" s="55"/>
    </row>
    <row r="345" spans="1:14" outlineLevel="1" x14ac:dyDescent="0.25">
      <c r="A345" s="70" t="s">
        <v>734</v>
      </c>
      <c r="B345" s="97" t="s">
        <v>719</v>
      </c>
      <c r="H345" s="54"/>
      <c r="I345" s="55"/>
      <c r="J345" s="55"/>
      <c r="K345" s="55"/>
      <c r="L345" s="55"/>
      <c r="M345" s="55"/>
      <c r="N345" s="55"/>
    </row>
    <row r="346" spans="1:14" outlineLevel="1" x14ac:dyDescent="0.25">
      <c r="A346" s="70" t="s">
        <v>735</v>
      </c>
      <c r="B346" s="97" t="s">
        <v>719</v>
      </c>
      <c r="H346" s="54"/>
      <c r="I346" s="55"/>
      <c r="J346" s="55"/>
      <c r="K346" s="55"/>
      <c r="L346" s="55"/>
      <c r="M346" s="55"/>
      <c r="N346" s="55"/>
    </row>
    <row r="347" spans="1:14" outlineLevel="1" x14ac:dyDescent="0.25">
      <c r="A347" s="70" t="s">
        <v>736</v>
      </c>
      <c r="B347" s="97" t="s">
        <v>719</v>
      </c>
      <c r="H347" s="54"/>
      <c r="I347" s="55"/>
      <c r="J347" s="55"/>
      <c r="K347" s="55"/>
      <c r="L347" s="55"/>
      <c r="M347" s="55"/>
      <c r="N347" s="55"/>
    </row>
    <row r="348" spans="1:14" outlineLevel="1" x14ac:dyDescent="0.25">
      <c r="A348" s="70" t="s">
        <v>737</v>
      </c>
      <c r="B348" s="97" t="s">
        <v>719</v>
      </c>
      <c r="H348" s="54"/>
      <c r="I348" s="55"/>
      <c r="J348" s="55"/>
      <c r="K348" s="55"/>
      <c r="L348" s="55"/>
      <c r="M348" s="55"/>
      <c r="N348" s="55"/>
    </row>
    <row r="349" spans="1:14" outlineLevel="1" x14ac:dyDescent="0.25">
      <c r="A349" s="70" t="s">
        <v>738</v>
      </c>
      <c r="B349" s="97" t="s">
        <v>719</v>
      </c>
      <c r="H349" s="54"/>
      <c r="I349" s="55"/>
      <c r="J349" s="55"/>
      <c r="K349" s="55"/>
      <c r="L349" s="55"/>
      <c r="M349" s="55"/>
      <c r="N349" s="55"/>
    </row>
    <row r="350" spans="1:14" outlineLevel="1" x14ac:dyDescent="0.25">
      <c r="A350" s="70" t="s">
        <v>739</v>
      </c>
      <c r="B350" s="97" t="s">
        <v>719</v>
      </c>
      <c r="H350" s="54"/>
      <c r="I350" s="55"/>
      <c r="J350" s="55"/>
      <c r="K350" s="55"/>
      <c r="L350" s="55"/>
      <c r="M350" s="55"/>
      <c r="N350" s="55"/>
    </row>
    <row r="351" spans="1:14" outlineLevel="1" x14ac:dyDescent="0.25">
      <c r="A351" s="70" t="s">
        <v>740</v>
      </c>
      <c r="B351" s="97" t="s">
        <v>719</v>
      </c>
      <c r="H351" s="54"/>
      <c r="I351" s="55"/>
      <c r="J351" s="55"/>
      <c r="K351" s="55"/>
      <c r="L351" s="55"/>
      <c r="M351" s="55"/>
      <c r="N351" s="55"/>
    </row>
    <row r="352" spans="1:14" outlineLevel="1" x14ac:dyDescent="0.25">
      <c r="A352" s="70" t="s">
        <v>741</v>
      </c>
      <c r="B352" s="97" t="s">
        <v>719</v>
      </c>
      <c r="H352" s="54"/>
      <c r="I352" s="55"/>
      <c r="J352" s="55"/>
      <c r="K352" s="55"/>
      <c r="L352" s="55"/>
      <c r="M352" s="55"/>
      <c r="N352" s="55"/>
    </row>
    <row r="353" spans="1:14" outlineLevel="1" x14ac:dyDescent="0.25">
      <c r="A353" s="70" t="s">
        <v>742</v>
      </c>
      <c r="B353" s="97" t="s">
        <v>719</v>
      </c>
      <c r="H353" s="54"/>
      <c r="I353" s="55"/>
      <c r="J353" s="55"/>
      <c r="K353" s="55"/>
      <c r="L353" s="55"/>
      <c r="M353" s="55"/>
      <c r="N353" s="55"/>
    </row>
    <row r="354" spans="1:14" outlineLevel="1" x14ac:dyDescent="0.25">
      <c r="A354" s="70" t="s">
        <v>743</v>
      </c>
      <c r="B354" s="97" t="s">
        <v>719</v>
      </c>
      <c r="H354" s="54"/>
      <c r="I354" s="55"/>
      <c r="J354" s="55"/>
      <c r="K354" s="55"/>
      <c r="L354" s="55"/>
      <c r="M354" s="55"/>
      <c r="N354" s="55"/>
    </row>
    <row r="355" spans="1:14" outlineLevel="1" x14ac:dyDescent="0.25">
      <c r="A355" s="70" t="s">
        <v>744</v>
      </c>
      <c r="B355" s="97" t="s">
        <v>719</v>
      </c>
      <c r="H355" s="54"/>
      <c r="I355" s="55"/>
      <c r="J355" s="55"/>
      <c r="K355" s="55"/>
      <c r="L355" s="55"/>
      <c r="M355" s="55"/>
      <c r="N355" s="55"/>
    </row>
    <row r="356" spans="1:14" outlineLevel="1" x14ac:dyDescent="0.25">
      <c r="A356" s="70" t="s">
        <v>745</v>
      </c>
      <c r="B356" s="97" t="s">
        <v>719</v>
      </c>
      <c r="H356" s="54"/>
      <c r="I356" s="55"/>
      <c r="J356" s="55"/>
      <c r="K356" s="55"/>
      <c r="L356" s="55"/>
      <c r="M356" s="55"/>
      <c r="N356" s="55"/>
    </row>
    <row r="357" spans="1:14" outlineLevel="1" x14ac:dyDescent="0.25">
      <c r="A357" s="70" t="s">
        <v>746</v>
      </c>
      <c r="B357" s="97" t="s">
        <v>719</v>
      </c>
      <c r="H357" s="54"/>
      <c r="I357" s="55"/>
      <c r="J357" s="55"/>
      <c r="K357" s="55"/>
      <c r="L357" s="55"/>
      <c r="M357" s="55"/>
      <c r="N357" s="55"/>
    </row>
    <row r="358" spans="1:14" outlineLevel="1" x14ac:dyDescent="0.25">
      <c r="A358" s="70" t="s">
        <v>747</v>
      </c>
      <c r="B358" s="97" t="s">
        <v>719</v>
      </c>
      <c r="H358" s="54"/>
      <c r="I358" s="55"/>
      <c r="J358" s="55"/>
      <c r="K358" s="55"/>
      <c r="L358" s="55"/>
      <c r="M358" s="55"/>
      <c r="N358" s="55"/>
    </row>
    <row r="359" spans="1:14" outlineLevel="1" x14ac:dyDescent="0.25">
      <c r="A359" s="70" t="s">
        <v>748</v>
      </c>
      <c r="B359" s="97" t="s">
        <v>719</v>
      </c>
      <c r="H359" s="54"/>
      <c r="I359" s="55"/>
      <c r="J359" s="55"/>
      <c r="K359" s="55"/>
      <c r="L359" s="55"/>
      <c r="M359" s="55"/>
      <c r="N359" s="55"/>
    </row>
    <row r="360" spans="1:14" outlineLevel="1" x14ac:dyDescent="0.25">
      <c r="A360" s="70" t="s">
        <v>749</v>
      </c>
      <c r="B360" s="97" t="s">
        <v>719</v>
      </c>
      <c r="H360" s="54"/>
      <c r="I360" s="55"/>
      <c r="J360" s="55"/>
      <c r="K360" s="55"/>
      <c r="L360" s="55"/>
      <c r="M360" s="55"/>
      <c r="N360" s="55"/>
    </row>
    <row r="361" spans="1:14" outlineLevel="1" x14ac:dyDescent="0.25">
      <c r="A361" s="70" t="s">
        <v>750</v>
      </c>
      <c r="B361" s="97" t="s">
        <v>719</v>
      </c>
      <c r="H361" s="54"/>
      <c r="I361" s="55"/>
      <c r="J361" s="55"/>
      <c r="K361" s="55"/>
      <c r="L361" s="55"/>
      <c r="M361" s="55"/>
      <c r="N361" s="55"/>
    </row>
    <row r="362" spans="1:14" outlineLevel="1" x14ac:dyDescent="0.25">
      <c r="A362" s="70" t="s">
        <v>751</v>
      </c>
      <c r="B362" s="97" t="s">
        <v>719</v>
      </c>
      <c r="H362" s="54"/>
      <c r="I362" s="55"/>
      <c r="J362" s="55"/>
      <c r="K362" s="55"/>
      <c r="L362" s="55"/>
      <c r="M362" s="55"/>
      <c r="N362" s="55"/>
    </row>
    <row r="363" spans="1:14" outlineLevel="1" x14ac:dyDescent="0.25">
      <c r="A363" s="70" t="s">
        <v>752</v>
      </c>
      <c r="B363" s="97" t="s">
        <v>719</v>
      </c>
      <c r="H363" s="54"/>
      <c r="I363" s="55"/>
      <c r="J363" s="55"/>
      <c r="K363" s="55"/>
      <c r="L363" s="55"/>
      <c r="M363" s="55"/>
      <c r="N363" s="55"/>
    </row>
    <row r="364" spans="1:14" outlineLevel="1" x14ac:dyDescent="0.25">
      <c r="A364" s="70" t="s">
        <v>753</v>
      </c>
      <c r="B364" s="97" t="s">
        <v>719</v>
      </c>
      <c r="H364" s="54"/>
      <c r="I364" s="55"/>
      <c r="J364" s="55"/>
      <c r="K364" s="55"/>
      <c r="L364" s="55"/>
      <c r="M364" s="55"/>
      <c r="N364" s="55"/>
    </row>
    <row r="365" spans="1:14" outlineLevel="1" x14ac:dyDescent="0.25">
      <c r="A365" s="70" t="s">
        <v>754</v>
      </c>
      <c r="B365" s="97" t="s">
        <v>719</v>
      </c>
      <c r="H365" s="54"/>
      <c r="I365" s="55"/>
      <c r="J365" s="55"/>
      <c r="K365" s="55"/>
      <c r="L365" s="55"/>
      <c r="M365" s="55"/>
      <c r="N365" s="55"/>
    </row>
    <row r="366" spans="1:14" x14ac:dyDescent="0.25">
      <c r="A366" s="70"/>
      <c r="H366" s="54"/>
      <c r="I366" s="55"/>
      <c r="J366" s="55"/>
      <c r="K366" s="55"/>
      <c r="L366" s="55"/>
      <c r="M366" s="55"/>
      <c r="N366" s="55"/>
    </row>
    <row r="367" spans="1:14" x14ac:dyDescent="0.25">
      <c r="H367" s="54"/>
      <c r="I367" s="55"/>
      <c r="J367" s="55"/>
      <c r="K367" s="55"/>
      <c r="L367" s="55"/>
      <c r="M367" s="55"/>
      <c r="N367" s="55"/>
    </row>
    <row r="368" spans="1:14" x14ac:dyDescent="0.25">
      <c r="H368" s="54"/>
      <c r="I368" s="55"/>
      <c r="J368" s="55"/>
      <c r="K368" s="55"/>
      <c r="L368" s="55"/>
      <c r="M368" s="55"/>
      <c r="N368" s="55"/>
    </row>
    <row r="369" spans="8:8" s="55" customFormat="1" x14ac:dyDescent="0.25">
      <c r="H369" s="54"/>
    </row>
    <row r="370" spans="8:8" s="55" customFormat="1" x14ac:dyDescent="0.25">
      <c r="H370" s="54"/>
    </row>
    <row r="371" spans="8:8" s="55" customFormat="1" x14ac:dyDescent="0.25">
      <c r="H371" s="54"/>
    </row>
    <row r="372" spans="8:8" s="55" customFormat="1" x14ac:dyDescent="0.25">
      <c r="H372" s="54"/>
    </row>
    <row r="373" spans="8:8" s="55" customFormat="1" x14ac:dyDescent="0.25">
      <c r="H373" s="54"/>
    </row>
    <row r="374" spans="8:8" s="55" customFormat="1" x14ac:dyDescent="0.25">
      <c r="H374" s="54"/>
    </row>
    <row r="375" spans="8:8" s="55" customFormat="1" x14ac:dyDescent="0.25">
      <c r="H375" s="54"/>
    </row>
    <row r="376" spans="8:8" s="55" customFormat="1" x14ac:dyDescent="0.25">
      <c r="H376" s="54"/>
    </row>
    <row r="377" spans="8:8" s="55" customFormat="1" x14ac:dyDescent="0.25">
      <c r="H377" s="54"/>
    </row>
    <row r="378" spans="8:8" s="55" customFormat="1" x14ac:dyDescent="0.25">
      <c r="H378" s="54"/>
    </row>
    <row r="379" spans="8:8" s="55" customFormat="1" x14ac:dyDescent="0.25">
      <c r="H379" s="54"/>
    </row>
    <row r="380" spans="8:8" s="55" customFormat="1" x14ac:dyDescent="0.25">
      <c r="H380" s="54"/>
    </row>
    <row r="381" spans="8:8" s="55" customFormat="1" x14ac:dyDescent="0.25">
      <c r="H381" s="54"/>
    </row>
    <row r="382" spans="8:8" s="55" customFormat="1" x14ac:dyDescent="0.25">
      <c r="H382" s="54"/>
    </row>
    <row r="383" spans="8:8" s="55" customFormat="1" x14ac:dyDescent="0.25">
      <c r="H383" s="54"/>
    </row>
    <row r="384" spans="8:8" s="55" customFormat="1" x14ac:dyDescent="0.25">
      <c r="H384" s="54"/>
    </row>
    <row r="385" spans="8:8" s="55" customFormat="1" x14ac:dyDescent="0.25">
      <c r="H385" s="54"/>
    </row>
    <row r="386" spans="8:8" s="55" customFormat="1" x14ac:dyDescent="0.25">
      <c r="H386" s="54"/>
    </row>
    <row r="387" spans="8:8" s="55" customFormat="1" x14ac:dyDescent="0.25">
      <c r="H387" s="54"/>
    </row>
    <row r="388" spans="8:8" s="55" customFormat="1" x14ac:dyDescent="0.25">
      <c r="H388" s="54"/>
    </row>
    <row r="389" spans="8:8" s="55" customFormat="1" x14ac:dyDescent="0.25">
      <c r="H389" s="54"/>
    </row>
    <row r="390" spans="8:8" s="55" customFormat="1" x14ac:dyDescent="0.25">
      <c r="H390" s="54"/>
    </row>
    <row r="391" spans="8:8" s="55" customFormat="1" x14ac:dyDescent="0.25">
      <c r="H391" s="54"/>
    </row>
    <row r="392" spans="8:8" s="55" customFormat="1" x14ac:dyDescent="0.25">
      <c r="H392" s="54"/>
    </row>
    <row r="393" spans="8:8" s="55" customFormat="1" x14ac:dyDescent="0.25">
      <c r="H393" s="54"/>
    </row>
    <row r="394" spans="8:8" s="55" customFormat="1" x14ac:dyDescent="0.25">
      <c r="H394" s="54"/>
    </row>
    <row r="395" spans="8:8" s="55" customFormat="1" x14ac:dyDescent="0.25">
      <c r="H395" s="54"/>
    </row>
    <row r="396" spans="8:8" s="55" customFormat="1" x14ac:dyDescent="0.25">
      <c r="H396" s="54"/>
    </row>
    <row r="397" spans="8:8" s="55" customFormat="1" x14ac:dyDescent="0.25">
      <c r="H397" s="54"/>
    </row>
    <row r="398" spans="8:8" s="55" customFormat="1" x14ac:dyDescent="0.25">
      <c r="H398" s="54"/>
    </row>
    <row r="399" spans="8:8" s="55" customFormat="1" x14ac:dyDescent="0.25">
      <c r="H399" s="54"/>
    </row>
    <row r="400" spans="8:8" s="55" customFormat="1" x14ac:dyDescent="0.25">
      <c r="H400" s="54"/>
    </row>
    <row r="401" spans="8:8" s="55" customFormat="1" x14ac:dyDescent="0.25">
      <c r="H401" s="54"/>
    </row>
    <row r="402" spans="8:8" s="55" customFormat="1" x14ac:dyDescent="0.25">
      <c r="H402" s="54"/>
    </row>
    <row r="403" spans="8:8" s="55" customFormat="1" x14ac:dyDescent="0.25">
      <c r="H403" s="54"/>
    </row>
    <row r="404" spans="8:8" s="55" customFormat="1" x14ac:dyDescent="0.25">
      <c r="H404" s="54"/>
    </row>
    <row r="405" spans="8:8" s="55" customFormat="1" x14ac:dyDescent="0.25">
      <c r="H405" s="54"/>
    </row>
    <row r="406" spans="8:8" s="55" customFormat="1" x14ac:dyDescent="0.25">
      <c r="H406" s="54"/>
    </row>
    <row r="407" spans="8:8" s="55" customFormat="1" x14ac:dyDescent="0.25">
      <c r="H407" s="54"/>
    </row>
    <row r="408" spans="8:8" s="55" customFormat="1" x14ac:dyDescent="0.25">
      <c r="H408" s="54"/>
    </row>
    <row r="409" spans="8:8" s="55" customFormat="1" x14ac:dyDescent="0.25">
      <c r="H409" s="54"/>
    </row>
    <row r="410" spans="8:8" s="55" customFormat="1" x14ac:dyDescent="0.25">
      <c r="H410" s="54"/>
    </row>
    <row r="411" spans="8:8" s="55" customFormat="1" x14ac:dyDescent="0.25">
      <c r="H411" s="54"/>
    </row>
    <row r="412" spans="8:8" s="55" customFormat="1" x14ac:dyDescent="0.25">
      <c r="H412" s="54"/>
    </row>
    <row r="413" spans="8:8" s="55" customFormat="1" x14ac:dyDescent="0.25">
      <c r="H413" s="54"/>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_2"/>
    <protectedRange sqref="C29:C30 C27 B31:C35 C38:C39" name="Regulatory Sumary_1"/>
    <protectedRange sqref="C3 C29:C30 C45:C51 D46:D51 C53:D57 B59:D64 F53:G57 F59:G64 C66:D66 C70:D76 B78:D87 F66:G76 F78:G87 C93:D99 B40:B43 C27 B31:C35 B20:C25 C38:C43 C14:C19 B49:B51 F45:G51" name="HTT General_1_2"/>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W30" xr:uid="{48FB3150-69C4-4460-B80B-A6827E711503}">
      <formula1>$M$28:$M$30</formula1>
    </dataValidation>
    <dataValidation type="list" allowBlank="1" showInputMessage="1" showErrorMessage="1" sqref="C28" xr:uid="{56FB9080-6ADD-48B8-80D2-A54489737E1C}">
      <formula1>$W$28:$W$30</formula1>
    </dataValidation>
    <dataValidation type="list" allowBlank="1" showInputMessage="1" showErrorMessage="1" sqref="C299" xr:uid="{4FE624C6-5CCA-4C0D-B4CF-B762463530FB}">
      <formula1>M299:M302</formula1>
    </dataValidation>
  </dataValidations>
  <hyperlinks>
    <hyperlink ref="B6" location="'A. HTT General'!B13" display="1. Basic Facts" xr:uid="{C9FFE9C9-7271-4171-ADBE-F2E285A3A360}"/>
    <hyperlink ref="B7" location="'A. HTT General'!B26" display="2. Regulatory Summary" xr:uid="{2F5A34AE-B9E0-4DBA-A47F-4BBE70E92333}"/>
    <hyperlink ref="B8" location="'A. HTT General'!B36" display="3. General Cover Pool / Covered Bond Information" xr:uid="{933AB1F4-1DDA-4D4F-9C9B-2E29D6AF26A8}"/>
    <hyperlink ref="B9" location="'A. HTT General'!B285" display="4. References to Capital Requirements Regulation (CRR) 129(7)" xr:uid="{BDCEC97C-7397-474A-9347-DF53D876F3DB}"/>
    <hyperlink ref="B11" location="'A. HTT General'!B319" display="6. Other relevant information" xr:uid="{266D6238-73D3-4E88-AF2F-4760ED2C851D}"/>
    <hyperlink ref="C289" location="'A. HTT General'!A39" display="'A. HTT General'!A39" xr:uid="{4E4EA9BB-DE4F-4EFE-B17D-DF0E4E3D6FE8}"/>
    <hyperlink ref="C291" location="'B1. HTT Mortgage Assets'!B43" display="'B1. HTT Mortgage Assets'!B43" xr:uid="{A599EEA2-F96F-4C3B-BA1F-5E3707BF6CEE}"/>
    <hyperlink ref="D291" location="'B2. HTT Public Sector Assets'!B48" display="'B2. HTT Public Sector Assets'!B48" xr:uid="{C4776F21-EBFA-4E82-877E-CF511F1B0500}"/>
    <hyperlink ref="C292" location="'A. HTT General'!A52" display="'A. HTT General'!A52" xr:uid="{484AEE46-77AA-4AE2-806E-6C2B9E9E2F39}"/>
    <hyperlink ref="C297" location="'A. HTT General'!B163" display="'A. HTT General'!B163" xr:uid="{9849259E-0FDB-462E-AD1B-92BD2A0A7E18}"/>
    <hyperlink ref="C298" location="'A. HTT General'!B137" display="'A. HTT General'!B137" xr:uid="{6DCA2AC9-281F-4322-965D-3C0772FA0FC2}"/>
    <hyperlink ref="C302" location="'C. HTT Harmonised Glossary'!B18" display="'C. HTT Harmonised Glossary'!B18" xr:uid="{729BF881-B395-4747-9129-FC22204FA7CA}"/>
    <hyperlink ref="C303" location="'A. HTT General'!B65" display="'A. HTT General'!B65" xr:uid="{3C9DBD1D-472F-40DA-AE24-78014CFCB54D}"/>
    <hyperlink ref="C304" location="'A. HTT General'!B88" display="'A. HTT General'!B88" xr:uid="{6F3A3B0C-D5E8-437F-80C3-D53A0A1A0C7E}"/>
    <hyperlink ref="C307" location="'B1. HTT Mortgage Assets'!B179" display="'B1. HTT Mortgage Assets'!B179" xr:uid="{EF495B3A-03C4-4502-BEC2-C961E2A95480}"/>
    <hyperlink ref="D307" location="'B2. HTT Public Sector Assets'!B166" display="'B2. HTT Public Sector Assets'!B166" xr:uid="{B70850A1-9C89-48E2-92AF-469F7D57D13E}"/>
    <hyperlink ref="B27" r:id="rId1" display="Basel Compliance (Y/N)" xr:uid="{38060378-E20D-40CB-A998-0ECDB2CC96F4}"/>
    <hyperlink ref="B29" r:id="rId2" xr:uid="{266B8896-8152-4EE9-A429-F030DEFB435B}"/>
    <hyperlink ref="B30" r:id="rId3" xr:uid="{40E3E066-412C-4F78-84EF-AB478C7E3E7C}"/>
    <hyperlink ref="B10" location="'A. HTT General'!B311" display="5. References to Capital Requirements Regulation (CRR) 129(1)" xr:uid="{7291621B-4EA1-4556-AFCE-01B80D5D665B}"/>
    <hyperlink ref="D293" location="'B1. HTT Mortgage Assets'!B424" display="'B1. HTT Mortgage Assets'!B424" xr:uid="{4975D46D-D3B8-4A60-8B42-6B7C9F06534A}"/>
    <hyperlink ref="C293" location="'B1. HTT Mortgage Assets'!B186" display="'B1. HTT Mortgage Assets'!B186" xr:uid="{2CCA65DA-0AE8-4A0E-9142-328F42B12B75}"/>
    <hyperlink ref="C288" location="'A. HTT General'!A38" display="'A. HTT General'!A38" xr:uid="{9068A93F-14BD-45C2-B154-7E9C5E122059}"/>
    <hyperlink ref="C296" location="'A. HTT General'!B111" display="'A. HTT General'!B111" xr:uid="{B01A2F89-82AA-4583-8300-7374E2AE20FC}"/>
    <hyperlink ref="D295" location="'B2. HTT Public Sector Assets'!B129" display="'B2. HTT Public Sector Assets'!B129" xr:uid="{1AABE100-E3DB-4BBD-BD7B-5DFB7DC6E1A8}"/>
    <hyperlink ref="C295" location="'B1. HTT Mortgage Assets'!B149" display="'B1. HTT Mortgage Assets'!B149" xr:uid="{5A954340-2EF8-40A1-858F-4D0B37D4AB15}"/>
    <hyperlink ref="C294" location="'C. HTT Harmonised Glossary'!B20" display="link to Glossary HG.1.15" xr:uid="{A137C425-CA97-4AFD-AA43-B751F5184983}"/>
    <hyperlink ref="C306" location="'A. HTT General'!B44" display="'A. HTT General'!B44" xr:uid="{0497773F-3DCA-43C7-A8A2-58C48797838B}"/>
    <hyperlink ref="C300" location="'B1. HTT Mortgage Assets'!B215" display="215 LTV residential mortgage" xr:uid="{32CC643E-B8E2-4CE8-AE95-CD32745E87EC}"/>
    <hyperlink ref="D300" location="'B1. HTT Mortgage Assets'!B453" display="441 LTV Commercial Mortgage" xr:uid="{DAA8C09D-CAFE-430F-BF4C-E33D93400098}"/>
    <hyperlink ref="C301" location="'A. HTT General'!B230" display="230 Derivatives and Swaps" xr:uid="{D4577D57-F008-4909-BDAA-3050599B9D37}"/>
    <hyperlink ref="B28" r:id="rId4" display="CBD Compliance (Y/N)" xr:uid="{1C5441C2-1CB9-4C0E-A6BE-1E7E0A32DAF5}"/>
    <hyperlink ref="F293" location="'B2. HTT Public Sector Assets'!A18" display="'B2. HTT Public Sector Assets'!A18" xr:uid="{1E94C677-1AB8-4FF4-99AC-676A31F4532A}"/>
    <hyperlink ref="G293" location="'B3. HTT Shipping Assets'!B116" display="'B3. HTT Shipping Assets'!B116" xr:uid="{03E366B5-D78E-4D86-BAA6-5E7E47FBD37B}"/>
    <hyperlink ref="F295" location="'B3. HTT Shipping Assets'!B80" display="'B3. HTT Shipping Assets'!B80" xr:uid="{A7C533BE-C269-4038-B10B-354E8976F4A1}"/>
    <hyperlink ref="C305" location="'C. HTT Harmonised Glossary'!B12" display="link to Glossary HG 1.7" xr:uid="{1637C4B0-BB0C-4D1E-9B11-22210BC9B366}"/>
    <hyperlink ref="F307" location="'B3. HTT Shipping Assets'!B110" display="'B3. HTT Shipping Assets'!B110" xr:uid="{8A43F6CC-68D2-4D18-9E11-1F1B98514338}"/>
    <hyperlink ref="B44" location="'C. HTT Harmonised Glossary'!B6" display="2. Over-collateralisation (OC) " xr:uid="{79B4D49E-2C50-40EF-B184-1FE43EA5A078}"/>
    <hyperlink ref="F300" location="'B2. HTT Public Sector Assets'!B147" display="147 for Public Sector Asset - type of debtor" xr:uid="{F3EC0D77-2B46-4C25-AC13-170A9AC20949}"/>
    <hyperlink ref="C244" location="'F1. Sustainable M data'!A1" display="F1. Tab" xr:uid="{BAA4AD4F-EE92-42EF-B013-E71E8D3A712A}"/>
    <hyperlink ref="D244" location="'F2. Sustainable PS data'!A1" display="F2. Tab" xr:uid="{B5EB172E-1D89-43AB-958A-BD814DF49768}"/>
    <hyperlink ref="C17" r:id="rId5" display="https://www.nykredit.com/en-gb/investor-relations/" xr:uid="{4FD4B3EE-59AB-42ED-BD97-DC31D5F664E2}"/>
    <hyperlink ref="C30" r:id="rId6" display="https://coveredbondlabel.com/issuer/64-nykredit-realkredit-a-s" xr:uid="{4347E390-3D1F-4342-86F3-0DFF69D6771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1D0C4-CF7A-47CD-9E1B-7BE3329BD55A}">
  <sheetPr>
    <tabColor rgb="FFE36E00"/>
  </sheetPr>
  <dimension ref="A1:N622"/>
  <sheetViews>
    <sheetView zoomScale="75" zoomScaleNormal="75" workbookViewId="0">
      <selection activeCell="C59" sqref="C59"/>
    </sheetView>
  </sheetViews>
  <sheetFormatPr defaultColWidth="8.85546875" defaultRowHeight="15" outlineLevelRow="1" x14ac:dyDescent="0.25"/>
  <cols>
    <col min="1" max="1" width="13.85546875" style="57" customWidth="1"/>
    <col min="2" max="2" width="62.85546875" style="57" customWidth="1"/>
    <col min="3" max="3" width="41" style="57" customWidth="1"/>
    <col min="4" max="4" width="40.85546875" style="57" customWidth="1"/>
    <col min="5" max="5" width="6.7109375" style="57" customWidth="1"/>
    <col min="6" max="6" width="41.5703125" style="57" customWidth="1"/>
    <col min="7" max="7" width="41.5703125" style="54" customWidth="1"/>
    <col min="8" max="16384" width="8.85546875" style="55"/>
  </cols>
  <sheetData>
    <row r="1" spans="1:7" ht="31.5" x14ac:dyDescent="0.25">
      <c r="A1" s="1" t="s">
        <v>758</v>
      </c>
      <c r="B1" s="1"/>
      <c r="C1" s="54"/>
      <c r="D1" s="54"/>
      <c r="E1" s="54"/>
      <c r="F1" s="22" t="s">
        <v>225</v>
      </c>
    </row>
    <row r="2" spans="1:7" ht="15.75" thickBot="1" x14ac:dyDescent="0.3">
      <c r="A2" s="54"/>
      <c r="B2" s="54"/>
      <c r="C2" s="54"/>
      <c r="D2" s="54"/>
      <c r="E2" s="54"/>
      <c r="F2" s="54"/>
    </row>
    <row r="3" spans="1:7" ht="19.5" thickBot="1" x14ac:dyDescent="0.3">
      <c r="A3" s="58"/>
      <c r="B3" s="59" t="s">
        <v>226</v>
      </c>
      <c r="C3" s="129" t="s">
        <v>408</v>
      </c>
      <c r="D3" s="58"/>
      <c r="E3" s="58"/>
      <c r="F3" s="54"/>
      <c r="G3" s="58"/>
    </row>
    <row r="4" spans="1:7" ht="15.75" thickBot="1" x14ac:dyDescent="0.3"/>
    <row r="5" spans="1:7" ht="18.75" x14ac:dyDescent="0.25">
      <c r="A5" s="60"/>
      <c r="B5" s="61" t="s">
        <v>759</v>
      </c>
      <c r="C5" s="60"/>
      <c r="E5" s="62"/>
      <c r="F5" s="62"/>
    </row>
    <row r="6" spans="1:7" x14ac:dyDescent="0.25">
      <c r="B6" s="130" t="s">
        <v>760</v>
      </c>
    </row>
    <row r="7" spans="1:7" x14ac:dyDescent="0.25">
      <c r="B7" s="131" t="s">
        <v>761</v>
      </c>
    </row>
    <row r="8" spans="1:7" ht="15.75" thickBot="1" x14ac:dyDescent="0.3">
      <c r="B8" s="132" t="s">
        <v>762</v>
      </c>
    </row>
    <row r="9" spans="1:7" x14ac:dyDescent="0.25">
      <c r="B9" s="133"/>
    </row>
    <row r="10" spans="1:7" ht="37.5" x14ac:dyDescent="0.25">
      <c r="A10" s="67" t="s">
        <v>236</v>
      </c>
      <c r="B10" s="67" t="s">
        <v>760</v>
      </c>
      <c r="C10" s="68"/>
      <c r="D10" s="68"/>
      <c r="E10" s="68"/>
      <c r="F10" s="68"/>
      <c r="G10" s="69"/>
    </row>
    <row r="11" spans="1:7" ht="15" customHeight="1" x14ac:dyDescent="0.25">
      <c r="A11" s="79"/>
      <c r="B11" s="80" t="s">
        <v>763</v>
      </c>
      <c r="C11" s="79" t="s">
        <v>275</v>
      </c>
      <c r="D11" s="79"/>
      <c r="E11" s="79"/>
      <c r="F11" s="82" t="s">
        <v>764</v>
      </c>
      <c r="G11" s="82"/>
    </row>
    <row r="12" spans="1:7" x14ac:dyDescent="0.25">
      <c r="A12" s="70" t="s">
        <v>765</v>
      </c>
      <c r="B12" s="70" t="s">
        <v>766</v>
      </c>
      <c r="C12" s="158">
        <v>507919.6985678965</v>
      </c>
      <c r="D12" s="76"/>
      <c r="F12" s="92">
        <f>IF($C$15=0,"",IF(C12="[for completion]","",C12/$C$15))</f>
        <v>0.92722667337016551</v>
      </c>
    </row>
    <row r="13" spans="1:7" x14ac:dyDescent="0.25">
      <c r="A13" s="70" t="s">
        <v>767</v>
      </c>
      <c r="B13" s="70" t="s">
        <v>768</v>
      </c>
      <c r="C13" s="158">
        <v>39864.045316190204</v>
      </c>
      <c r="D13" s="76"/>
      <c r="F13" s="92">
        <f>IF($C$15=0,"",IF(C13="[for completion]","",C13/$C$15))</f>
        <v>7.277332662983442E-2</v>
      </c>
    </row>
    <row r="14" spans="1:7" x14ac:dyDescent="0.25">
      <c r="A14" s="70" t="s">
        <v>769</v>
      </c>
      <c r="B14" s="70" t="s">
        <v>313</v>
      </c>
      <c r="C14" s="158">
        <v>0</v>
      </c>
      <c r="D14" s="76"/>
      <c r="F14" s="92">
        <f>IF($C$15=0,"",IF(C14="[for completion]","",C14/$C$15))</f>
        <v>0</v>
      </c>
    </row>
    <row r="15" spans="1:7" x14ac:dyDescent="0.25">
      <c r="A15" s="70" t="s">
        <v>770</v>
      </c>
      <c r="B15" s="134" t="s">
        <v>315</v>
      </c>
      <c r="C15" s="110">
        <f>SUM(C12:C14)</f>
        <v>547783.74388408673</v>
      </c>
      <c r="F15" s="135">
        <f>SUM(F12:F14)</f>
        <v>0.99999999999999989</v>
      </c>
    </row>
    <row r="16" spans="1:7" outlineLevel="1" x14ac:dyDescent="0.25">
      <c r="A16" s="70" t="s">
        <v>771</v>
      </c>
      <c r="B16" s="136" t="s">
        <v>772</v>
      </c>
      <c r="C16" s="158"/>
      <c r="D16" s="76"/>
      <c r="E16" s="76"/>
      <c r="F16" s="229">
        <f t="shared" ref="F16:F26" si="0">IF($C$15=0,"",IF(C16="[for completion]","",C16/$C$15))</f>
        <v>0</v>
      </c>
    </row>
    <row r="17" spans="1:7" outlineLevel="1" x14ac:dyDescent="0.25">
      <c r="A17" s="70" t="s">
        <v>773</v>
      </c>
      <c r="B17" s="136" t="s">
        <v>774</v>
      </c>
      <c r="C17" s="158"/>
      <c r="D17" s="76"/>
      <c r="E17" s="76"/>
      <c r="F17" s="229">
        <f t="shared" si="0"/>
        <v>0</v>
      </c>
    </row>
    <row r="18" spans="1:7" outlineLevel="1" x14ac:dyDescent="0.25">
      <c r="A18" s="70" t="s">
        <v>775</v>
      </c>
      <c r="B18" s="97" t="s">
        <v>317</v>
      </c>
      <c r="C18" s="158"/>
      <c r="D18" s="76"/>
      <c r="E18" s="76"/>
      <c r="F18" s="229">
        <f t="shared" si="0"/>
        <v>0</v>
      </c>
    </row>
    <row r="19" spans="1:7" outlineLevel="1" x14ac:dyDescent="0.25">
      <c r="A19" s="70" t="s">
        <v>776</v>
      </c>
      <c r="B19" s="97" t="s">
        <v>317</v>
      </c>
      <c r="C19" s="158"/>
      <c r="D19" s="76"/>
      <c r="E19" s="76"/>
      <c r="F19" s="229">
        <f t="shared" si="0"/>
        <v>0</v>
      </c>
    </row>
    <row r="20" spans="1:7" outlineLevel="1" x14ac:dyDescent="0.25">
      <c r="A20" s="70" t="s">
        <v>777</v>
      </c>
      <c r="B20" s="97" t="s">
        <v>317</v>
      </c>
      <c r="C20" s="158"/>
      <c r="D20" s="76"/>
      <c r="E20" s="76"/>
      <c r="F20" s="229">
        <f t="shared" si="0"/>
        <v>0</v>
      </c>
    </row>
    <row r="21" spans="1:7" outlineLevel="1" x14ac:dyDescent="0.25">
      <c r="A21" s="70" t="s">
        <v>778</v>
      </c>
      <c r="B21" s="97" t="s">
        <v>317</v>
      </c>
      <c r="C21" s="158"/>
      <c r="D21" s="76"/>
      <c r="E21" s="76"/>
      <c r="F21" s="229">
        <f t="shared" si="0"/>
        <v>0</v>
      </c>
    </row>
    <row r="22" spans="1:7" outlineLevel="1" x14ac:dyDescent="0.25">
      <c r="A22" s="70" t="s">
        <v>779</v>
      </c>
      <c r="B22" s="97" t="s">
        <v>317</v>
      </c>
      <c r="C22" s="158"/>
      <c r="D22" s="76"/>
      <c r="E22" s="76"/>
      <c r="F22" s="229">
        <f t="shared" si="0"/>
        <v>0</v>
      </c>
    </row>
    <row r="23" spans="1:7" outlineLevel="1" x14ac:dyDescent="0.25">
      <c r="A23" s="70" t="s">
        <v>780</v>
      </c>
      <c r="B23" s="97" t="s">
        <v>317</v>
      </c>
      <c r="C23" s="158"/>
      <c r="D23" s="76"/>
      <c r="E23" s="76"/>
      <c r="F23" s="229">
        <f t="shared" si="0"/>
        <v>0</v>
      </c>
    </row>
    <row r="24" spans="1:7" outlineLevel="1" x14ac:dyDescent="0.25">
      <c r="A24" s="70" t="s">
        <v>781</v>
      </c>
      <c r="B24" s="97" t="s">
        <v>317</v>
      </c>
      <c r="C24" s="158"/>
      <c r="D24" s="76"/>
      <c r="E24" s="76"/>
      <c r="F24" s="229">
        <f t="shared" si="0"/>
        <v>0</v>
      </c>
    </row>
    <row r="25" spans="1:7" outlineLevel="1" x14ac:dyDescent="0.25">
      <c r="A25" s="70" t="s">
        <v>782</v>
      </c>
      <c r="B25" s="97" t="s">
        <v>317</v>
      </c>
      <c r="C25" s="158"/>
      <c r="D25" s="76"/>
      <c r="E25" s="76"/>
      <c r="F25" s="229">
        <f t="shared" si="0"/>
        <v>0</v>
      </c>
    </row>
    <row r="26" spans="1:7" outlineLevel="1" x14ac:dyDescent="0.25">
      <c r="A26" s="70" t="s">
        <v>783</v>
      </c>
      <c r="B26" s="97" t="s">
        <v>317</v>
      </c>
      <c r="C26" s="195"/>
      <c r="D26" s="230"/>
      <c r="E26" s="230"/>
      <c r="F26" s="229">
        <f t="shared" si="0"/>
        <v>0</v>
      </c>
    </row>
    <row r="27" spans="1:7" ht="15" customHeight="1" x14ac:dyDescent="0.25">
      <c r="A27" s="79"/>
      <c r="B27" s="80" t="s">
        <v>784</v>
      </c>
      <c r="C27" s="79" t="s">
        <v>785</v>
      </c>
      <c r="D27" s="79" t="s">
        <v>786</v>
      </c>
      <c r="E27" s="81"/>
      <c r="F27" s="79" t="s">
        <v>787</v>
      </c>
      <c r="G27" s="82"/>
    </row>
    <row r="28" spans="1:7" x14ac:dyDescent="0.25">
      <c r="A28" s="70" t="s">
        <v>788</v>
      </c>
      <c r="B28" s="70" t="s">
        <v>789</v>
      </c>
      <c r="C28" s="204">
        <v>362412</v>
      </c>
      <c r="D28" s="204">
        <v>5783</v>
      </c>
      <c r="E28" s="76"/>
      <c r="F28" s="197">
        <f>IF(AND(C28="[For completion]",D28="[For completion]"),"[For completion]",SUM(C28:D28))</f>
        <v>368195</v>
      </c>
    </row>
    <row r="29" spans="1:7" outlineLevel="1" x14ac:dyDescent="0.25">
      <c r="A29" s="70" t="s">
        <v>790</v>
      </c>
      <c r="B29" s="72" t="s">
        <v>791</v>
      </c>
      <c r="C29" s="204"/>
      <c r="D29" s="204"/>
      <c r="E29" s="76"/>
      <c r="F29" s="204"/>
    </row>
    <row r="30" spans="1:7" outlineLevel="1" x14ac:dyDescent="0.25">
      <c r="A30" s="70" t="s">
        <v>792</v>
      </c>
      <c r="B30" s="72" t="s">
        <v>793</v>
      </c>
      <c r="C30" s="204"/>
      <c r="D30" s="204"/>
      <c r="E30" s="76"/>
      <c r="F30" s="204"/>
    </row>
    <row r="31" spans="1:7" outlineLevel="1" x14ac:dyDescent="0.25">
      <c r="A31" s="70" t="s">
        <v>794</v>
      </c>
      <c r="B31" s="72"/>
      <c r="C31" s="76"/>
      <c r="D31" s="76"/>
      <c r="E31" s="76"/>
      <c r="F31" s="76"/>
    </row>
    <row r="32" spans="1:7" outlineLevel="1" x14ac:dyDescent="0.25">
      <c r="A32" s="70" t="s">
        <v>795</v>
      </c>
      <c r="B32" s="72"/>
      <c r="C32" s="76"/>
      <c r="D32" s="76"/>
      <c r="E32" s="76"/>
      <c r="F32" s="76"/>
    </row>
    <row r="33" spans="1:7" outlineLevel="1" x14ac:dyDescent="0.25">
      <c r="A33" s="70" t="s">
        <v>796</v>
      </c>
      <c r="B33" s="72"/>
      <c r="C33" s="76"/>
      <c r="D33" s="76"/>
      <c r="E33" s="76"/>
      <c r="F33" s="76"/>
    </row>
    <row r="34" spans="1:7" outlineLevel="1" x14ac:dyDescent="0.25">
      <c r="A34" s="70" t="s">
        <v>797</v>
      </c>
      <c r="B34" s="72"/>
      <c r="C34" s="76"/>
      <c r="D34" s="76"/>
      <c r="E34" s="76"/>
      <c r="F34" s="76"/>
    </row>
    <row r="35" spans="1:7" ht="15" customHeight="1" x14ac:dyDescent="0.25">
      <c r="A35" s="79"/>
      <c r="B35" s="80" t="s">
        <v>798</v>
      </c>
      <c r="C35" s="79" t="s">
        <v>799</v>
      </c>
      <c r="D35" s="79" t="s">
        <v>800</v>
      </c>
      <c r="E35" s="81"/>
      <c r="F35" s="82" t="s">
        <v>764</v>
      </c>
      <c r="G35" s="82"/>
    </row>
    <row r="36" spans="1:7" x14ac:dyDescent="0.25">
      <c r="A36" s="70" t="s">
        <v>801</v>
      </c>
      <c r="B36" s="70" t="s">
        <v>802</v>
      </c>
      <c r="C36" s="146">
        <v>5.2264918826241185E-3</v>
      </c>
      <c r="D36" s="146">
        <v>9.4066630224229703E-2</v>
      </c>
      <c r="E36" s="231"/>
      <c r="F36" s="146">
        <v>6.9784772780860354E-3</v>
      </c>
    </row>
    <row r="37" spans="1:7" outlineLevel="1" x14ac:dyDescent="0.25">
      <c r="A37" s="70" t="s">
        <v>803</v>
      </c>
      <c r="B37" s="76"/>
      <c r="C37" s="146"/>
      <c r="D37" s="146"/>
      <c r="E37" s="231"/>
      <c r="F37" s="146"/>
    </row>
    <row r="38" spans="1:7" outlineLevel="1" x14ac:dyDescent="0.25">
      <c r="A38" s="70" t="s">
        <v>804</v>
      </c>
      <c r="B38" s="76"/>
      <c r="C38" s="146"/>
      <c r="D38" s="146"/>
      <c r="E38" s="231"/>
      <c r="F38" s="146"/>
    </row>
    <row r="39" spans="1:7" outlineLevel="1" x14ac:dyDescent="0.25">
      <c r="A39" s="70" t="s">
        <v>805</v>
      </c>
      <c r="B39" s="76"/>
      <c r="C39" s="146"/>
      <c r="D39" s="146"/>
      <c r="E39" s="231"/>
      <c r="F39" s="146"/>
    </row>
    <row r="40" spans="1:7" outlineLevel="1" x14ac:dyDescent="0.25">
      <c r="A40" s="70" t="s">
        <v>806</v>
      </c>
      <c r="B40" s="76"/>
      <c r="C40" s="146"/>
      <c r="D40" s="146"/>
      <c r="E40" s="231"/>
      <c r="F40" s="146"/>
    </row>
    <row r="41" spans="1:7" outlineLevel="1" x14ac:dyDescent="0.25">
      <c r="A41" s="70" t="s">
        <v>807</v>
      </c>
      <c r="B41" s="76"/>
      <c r="C41" s="146"/>
      <c r="D41" s="146"/>
      <c r="E41" s="231"/>
      <c r="F41" s="146"/>
    </row>
    <row r="42" spans="1:7" outlineLevel="1" x14ac:dyDescent="0.25">
      <c r="A42" s="70" t="s">
        <v>808</v>
      </c>
      <c r="B42" s="76"/>
      <c r="C42" s="146"/>
      <c r="D42" s="146"/>
      <c r="E42" s="231"/>
      <c r="F42" s="146"/>
    </row>
    <row r="43" spans="1:7" ht="15" customHeight="1" x14ac:dyDescent="0.25">
      <c r="A43" s="79"/>
      <c r="B43" s="80" t="s">
        <v>809</v>
      </c>
      <c r="C43" s="79" t="s">
        <v>799</v>
      </c>
      <c r="D43" s="79" t="s">
        <v>800</v>
      </c>
      <c r="E43" s="81"/>
      <c r="F43" s="82" t="s">
        <v>764</v>
      </c>
      <c r="G43" s="82"/>
    </row>
    <row r="44" spans="1:7" x14ac:dyDescent="0.25">
      <c r="A44" s="142" t="s">
        <v>810</v>
      </c>
      <c r="B44" s="143" t="s">
        <v>811</v>
      </c>
      <c r="C44" s="144">
        <f>SUM(C45:C71)</f>
        <v>1</v>
      </c>
      <c r="D44" s="144">
        <f>SUM(D45:D71)</f>
        <v>1</v>
      </c>
      <c r="E44" s="144"/>
      <c r="F44" s="144">
        <f>SUM(F45:F71)</f>
        <v>1</v>
      </c>
      <c r="G44" s="57"/>
    </row>
    <row r="45" spans="1:7" x14ac:dyDescent="0.25">
      <c r="A45" s="70" t="s">
        <v>812</v>
      </c>
      <c r="B45" s="70" t="s">
        <v>813</v>
      </c>
      <c r="C45" s="146">
        <v>0</v>
      </c>
      <c r="D45" s="146">
        <v>0</v>
      </c>
      <c r="E45" s="146"/>
      <c r="F45" s="146">
        <v>0</v>
      </c>
      <c r="G45" s="57"/>
    </row>
    <row r="46" spans="1:7" x14ac:dyDescent="0.25">
      <c r="A46" s="70" t="s">
        <v>814</v>
      </c>
      <c r="B46" s="70" t="s">
        <v>815</v>
      </c>
      <c r="C46" s="146">
        <v>0</v>
      </c>
      <c r="D46" s="146">
        <v>0</v>
      </c>
      <c r="E46" s="146"/>
      <c r="F46" s="146">
        <v>0</v>
      </c>
      <c r="G46" s="57"/>
    </row>
    <row r="47" spans="1:7" x14ac:dyDescent="0.25">
      <c r="A47" s="70" t="s">
        <v>816</v>
      </c>
      <c r="B47" s="70" t="s">
        <v>817</v>
      </c>
      <c r="C47" s="146">
        <v>0</v>
      </c>
      <c r="D47" s="146">
        <v>0</v>
      </c>
      <c r="E47" s="146"/>
      <c r="F47" s="146">
        <v>0</v>
      </c>
      <c r="G47" s="57"/>
    </row>
    <row r="48" spans="1:7" x14ac:dyDescent="0.25">
      <c r="A48" s="70" t="s">
        <v>818</v>
      </c>
      <c r="B48" s="70" t="s">
        <v>819</v>
      </c>
      <c r="C48" s="146">
        <v>0</v>
      </c>
      <c r="D48" s="146">
        <v>0</v>
      </c>
      <c r="E48" s="146"/>
      <c r="F48" s="146">
        <v>0</v>
      </c>
      <c r="G48" s="57"/>
    </row>
    <row r="49" spans="1:7" x14ac:dyDescent="0.25">
      <c r="A49" s="70" t="s">
        <v>820</v>
      </c>
      <c r="B49" s="70" t="s">
        <v>821</v>
      </c>
      <c r="C49" s="146">
        <v>0</v>
      </c>
      <c r="D49" s="146">
        <v>0</v>
      </c>
      <c r="E49" s="146"/>
      <c r="F49" s="146">
        <v>0</v>
      </c>
      <c r="G49" s="57"/>
    </row>
    <row r="50" spans="1:7" x14ac:dyDescent="0.25">
      <c r="A50" s="70" t="s">
        <v>822</v>
      </c>
      <c r="B50" s="70" t="s">
        <v>823</v>
      </c>
      <c r="C50" s="146">
        <v>0</v>
      </c>
      <c r="D50" s="146">
        <v>0</v>
      </c>
      <c r="E50" s="146"/>
      <c r="F50" s="146">
        <v>0</v>
      </c>
      <c r="G50" s="57"/>
    </row>
    <row r="51" spans="1:7" x14ac:dyDescent="0.25">
      <c r="A51" s="70" t="s">
        <v>824</v>
      </c>
      <c r="B51" s="70" t="s">
        <v>825</v>
      </c>
      <c r="C51" s="146">
        <v>0.99998937623617434</v>
      </c>
      <c r="D51" s="146">
        <v>1</v>
      </c>
      <c r="E51" s="146"/>
      <c r="F51" s="146">
        <v>0.99999014936280928</v>
      </c>
      <c r="G51" s="57"/>
    </row>
    <row r="52" spans="1:7" x14ac:dyDescent="0.25">
      <c r="A52" s="70" t="s">
        <v>826</v>
      </c>
      <c r="B52" s="70" t="s">
        <v>827</v>
      </c>
      <c r="C52" s="146">
        <v>0</v>
      </c>
      <c r="D52" s="146">
        <v>0</v>
      </c>
      <c r="E52" s="146"/>
      <c r="F52" s="146">
        <v>0</v>
      </c>
      <c r="G52" s="57"/>
    </row>
    <row r="53" spans="1:7" x14ac:dyDescent="0.25">
      <c r="A53" s="70" t="s">
        <v>828</v>
      </c>
      <c r="B53" s="70" t="s">
        <v>829</v>
      </c>
      <c r="C53" s="146">
        <v>0</v>
      </c>
      <c r="D53" s="146">
        <v>0</v>
      </c>
      <c r="E53" s="146"/>
      <c r="F53" s="146">
        <v>0</v>
      </c>
      <c r="G53" s="57"/>
    </row>
    <row r="54" spans="1:7" x14ac:dyDescent="0.25">
      <c r="A54" s="70" t="s">
        <v>830</v>
      </c>
      <c r="B54" s="70" t="s">
        <v>831</v>
      </c>
      <c r="C54" s="146">
        <v>2.7371799202116493E-7</v>
      </c>
      <c r="D54" s="146">
        <v>0</v>
      </c>
      <c r="E54" s="146"/>
      <c r="F54" s="146">
        <v>2.5379862318334631E-7</v>
      </c>
      <c r="G54" s="57"/>
    </row>
    <row r="55" spans="1:7" x14ac:dyDescent="0.25">
      <c r="A55" s="70" t="s">
        <v>832</v>
      </c>
      <c r="B55" s="70" t="s">
        <v>833</v>
      </c>
      <c r="C55" s="146">
        <v>0</v>
      </c>
      <c r="D55" s="146">
        <v>0</v>
      </c>
      <c r="E55" s="146"/>
      <c r="F55" s="146">
        <v>0</v>
      </c>
      <c r="G55" s="57"/>
    </row>
    <row r="56" spans="1:7" x14ac:dyDescent="0.25">
      <c r="A56" s="70" t="s">
        <v>834</v>
      </c>
      <c r="B56" s="70" t="s">
        <v>835</v>
      </c>
      <c r="C56" s="146">
        <v>0</v>
      </c>
      <c r="D56" s="146">
        <v>0</v>
      </c>
      <c r="E56" s="146"/>
      <c r="F56" s="146">
        <v>0</v>
      </c>
      <c r="G56" s="57"/>
    </row>
    <row r="57" spans="1:7" x14ac:dyDescent="0.25">
      <c r="A57" s="70" t="s">
        <v>836</v>
      </c>
      <c r="B57" s="70" t="s">
        <v>837</v>
      </c>
      <c r="C57" s="146">
        <v>0</v>
      </c>
      <c r="D57" s="146">
        <v>0</v>
      </c>
      <c r="E57" s="146"/>
      <c r="F57" s="146">
        <v>0</v>
      </c>
      <c r="G57" s="57"/>
    </row>
    <row r="58" spans="1:7" x14ac:dyDescent="0.25">
      <c r="A58" s="70" t="s">
        <v>838</v>
      </c>
      <c r="B58" s="70" t="s">
        <v>839</v>
      </c>
      <c r="C58" s="146">
        <v>0</v>
      </c>
      <c r="D58" s="146">
        <v>0</v>
      </c>
      <c r="E58" s="146"/>
      <c r="F58" s="146">
        <v>0</v>
      </c>
      <c r="G58" s="57"/>
    </row>
    <row r="59" spans="1:7" x14ac:dyDescent="0.25">
      <c r="A59" s="70" t="s">
        <v>840</v>
      </c>
      <c r="B59" s="70" t="s">
        <v>841</v>
      </c>
      <c r="C59" s="146">
        <v>0</v>
      </c>
      <c r="D59" s="146">
        <v>0</v>
      </c>
      <c r="E59" s="146"/>
      <c r="F59" s="146">
        <v>0</v>
      </c>
      <c r="G59" s="57"/>
    </row>
    <row r="60" spans="1:7" x14ac:dyDescent="0.25">
      <c r="A60" s="70" t="s">
        <v>842</v>
      </c>
      <c r="B60" s="70" t="s">
        <v>843</v>
      </c>
      <c r="C60" s="146">
        <v>0</v>
      </c>
      <c r="D60" s="146">
        <v>0</v>
      </c>
      <c r="E60" s="146"/>
      <c r="F60" s="146">
        <v>0</v>
      </c>
      <c r="G60" s="57"/>
    </row>
    <row r="61" spans="1:7" x14ac:dyDescent="0.25">
      <c r="A61" s="70" t="s">
        <v>844</v>
      </c>
      <c r="B61" s="70" t="s">
        <v>845</v>
      </c>
      <c r="C61" s="146">
        <v>0</v>
      </c>
      <c r="D61" s="146">
        <v>0</v>
      </c>
      <c r="E61" s="146"/>
      <c r="F61" s="146">
        <v>0</v>
      </c>
      <c r="G61" s="57"/>
    </row>
    <row r="62" spans="1:7" x14ac:dyDescent="0.25">
      <c r="A62" s="70" t="s">
        <v>846</v>
      </c>
      <c r="B62" s="70" t="s">
        <v>847</v>
      </c>
      <c r="C62" s="146">
        <v>0</v>
      </c>
      <c r="D62" s="146">
        <v>0</v>
      </c>
      <c r="E62" s="146"/>
      <c r="F62" s="146">
        <v>0</v>
      </c>
      <c r="G62" s="57"/>
    </row>
    <row r="63" spans="1:7" x14ac:dyDescent="0.25">
      <c r="A63" s="70" t="s">
        <v>848</v>
      </c>
      <c r="B63" s="70" t="s">
        <v>849</v>
      </c>
      <c r="C63" s="146">
        <v>0</v>
      </c>
      <c r="D63" s="146">
        <v>0</v>
      </c>
      <c r="E63" s="146"/>
      <c r="F63" s="146">
        <v>0</v>
      </c>
      <c r="G63" s="57"/>
    </row>
    <row r="64" spans="1:7" x14ac:dyDescent="0.25">
      <c r="A64" s="70" t="s">
        <v>850</v>
      </c>
      <c r="B64" s="70" t="s">
        <v>851</v>
      </c>
      <c r="C64" s="146">
        <v>0</v>
      </c>
      <c r="D64" s="146">
        <v>0</v>
      </c>
      <c r="E64" s="146"/>
      <c r="F64" s="146">
        <v>0</v>
      </c>
      <c r="G64" s="57"/>
    </row>
    <row r="65" spans="1:7" x14ac:dyDescent="0.25">
      <c r="A65" s="70" t="s">
        <v>852</v>
      </c>
      <c r="B65" s="70" t="s">
        <v>853</v>
      </c>
      <c r="C65" s="146">
        <v>0</v>
      </c>
      <c r="D65" s="146">
        <v>0</v>
      </c>
      <c r="E65" s="146"/>
      <c r="F65" s="146">
        <v>0</v>
      </c>
      <c r="G65" s="57"/>
    </row>
    <row r="66" spans="1:7" x14ac:dyDescent="0.25">
      <c r="A66" s="70" t="s">
        <v>854</v>
      </c>
      <c r="B66" s="70" t="s">
        <v>855</v>
      </c>
      <c r="C66" s="146">
        <v>0</v>
      </c>
      <c r="D66" s="146">
        <v>0</v>
      </c>
      <c r="E66" s="146"/>
      <c r="F66" s="146">
        <v>0</v>
      </c>
      <c r="G66" s="57"/>
    </row>
    <row r="67" spans="1:7" x14ac:dyDescent="0.25">
      <c r="A67" s="70" t="s">
        <v>856</v>
      </c>
      <c r="B67" s="70" t="s">
        <v>857</v>
      </c>
      <c r="C67" s="146">
        <v>0</v>
      </c>
      <c r="D67" s="146">
        <v>0</v>
      </c>
      <c r="E67" s="146"/>
      <c r="F67" s="146">
        <v>0</v>
      </c>
      <c r="G67" s="57"/>
    </row>
    <row r="68" spans="1:7" x14ac:dyDescent="0.25">
      <c r="A68" s="70" t="s">
        <v>858</v>
      </c>
      <c r="B68" s="70" t="s">
        <v>859</v>
      </c>
      <c r="C68" s="146">
        <v>0</v>
      </c>
      <c r="D68" s="146">
        <v>0</v>
      </c>
      <c r="E68" s="146"/>
      <c r="F68" s="146">
        <v>0</v>
      </c>
      <c r="G68" s="57"/>
    </row>
    <row r="69" spans="1:7" x14ac:dyDescent="0.25">
      <c r="A69" s="70" t="s">
        <v>860</v>
      </c>
      <c r="B69" s="70" t="s">
        <v>861</v>
      </c>
      <c r="C69" s="146">
        <v>0</v>
      </c>
      <c r="D69" s="146">
        <v>0</v>
      </c>
      <c r="E69" s="146"/>
      <c r="F69" s="146">
        <v>0</v>
      </c>
      <c r="G69" s="57"/>
    </row>
    <row r="70" spans="1:7" x14ac:dyDescent="0.25">
      <c r="A70" s="70" t="s">
        <v>862</v>
      </c>
      <c r="B70" s="70" t="s">
        <v>863</v>
      </c>
      <c r="C70" s="146">
        <v>1.0350045833666888E-5</v>
      </c>
      <c r="D70" s="146">
        <v>0</v>
      </c>
      <c r="E70" s="146"/>
      <c r="F70" s="146">
        <v>9.5968385675796916E-6</v>
      </c>
      <c r="G70" s="57"/>
    </row>
    <row r="71" spans="1:7" x14ac:dyDescent="0.25">
      <c r="A71" s="70" t="s">
        <v>864</v>
      </c>
      <c r="B71" s="70" t="s">
        <v>865</v>
      </c>
      <c r="C71" s="146">
        <v>0</v>
      </c>
      <c r="D71" s="146">
        <v>0</v>
      </c>
      <c r="E71" s="146"/>
      <c r="F71" s="146">
        <v>0</v>
      </c>
      <c r="G71" s="57"/>
    </row>
    <row r="72" spans="1:7" x14ac:dyDescent="0.25">
      <c r="A72" s="142" t="s">
        <v>866</v>
      </c>
      <c r="B72" s="143" t="s">
        <v>516</v>
      </c>
      <c r="C72" s="144">
        <f>SUM(C73:C75)</f>
        <v>0</v>
      </c>
      <c r="D72" s="144">
        <f>SUM(D73:D75)</f>
        <v>0</v>
      </c>
      <c r="E72" s="144"/>
      <c r="F72" s="144">
        <f>SUM(F73:F75)</f>
        <v>0</v>
      </c>
      <c r="G72" s="57"/>
    </row>
    <row r="73" spans="1:7" x14ac:dyDescent="0.25">
      <c r="A73" s="70" t="s">
        <v>867</v>
      </c>
      <c r="B73" s="70" t="s">
        <v>868</v>
      </c>
      <c r="C73" s="146">
        <v>0</v>
      </c>
      <c r="D73" s="146">
        <v>0</v>
      </c>
      <c r="E73" s="146"/>
      <c r="F73" s="146">
        <v>0</v>
      </c>
      <c r="G73" s="57"/>
    </row>
    <row r="74" spans="1:7" x14ac:dyDescent="0.25">
      <c r="A74" s="70" t="s">
        <v>869</v>
      </c>
      <c r="B74" s="70" t="s">
        <v>870</v>
      </c>
      <c r="C74" s="146">
        <v>0</v>
      </c>
      <c r="D74" s="146">
        <v>0</v>
      </c>
      <c r="E74" s="146"/>
      <c r="F74" s="146">
        <v>0</v>
      </c>
      <c r="G74" s="57"/>
    </row>
    <row r="75" spans="1:7" x14ac:dyDescent="0.25">
      <c r="A75" s="70" t="s">
        <v>871</v>
      </c>
      <c r="B75" s="70" t="s">
        <v>872</v>
      </c>
      <c r="C75" s="146">
        <v>0</v>
      </c>
      <c r="D75" s="146">
        <v>0</v>
      </c>
      <c r="E75" s="146"/>
      <c r="F75" s="146">
        <v>0</v>
      </c>
      <c r="G75" s="57"/>
    </row>
    <row r="76" spans="1:7" x14ac:dyDescent="0.25">
      <c r="A76" s="142" t="s">
        <v>873</v>
      </c>
      <c r="B76" s="143" t="s">
        <v>313</v>
      </c>
      <c r="C76" s="144">
        <f>SUM(C77:C87)</f>
        <v>0</v>
      </c>
      <c r="D76" s="144">
        <f>SUM(D77:D87)</f>
        <v>0</v>
      </c>
      <c r="E76" s="144"/>
      <c r="F76" s="144">
        <f>SUM(F77:F87)</f>
        <v>0</v>
      </c>
      <c r="G76" s="57"/>
    </row>
    <row r="77" spans="1:7" x14ac:dyDescent="0.25">
      <c r="A77" s="70" t="s">
        <v>874</v>
      </c>
      <c r="B77" s="83" t="s">
        <v>518</v>
      </c>
      <c r="C77" s="146">
        <v>0</v>
      </c>
      <c r="D77" s="146">
        <v>0</v>
      </c>
      <c r="E77" s="146"/>
      <c r="F77" s="146">
        <v>0</v>
      </c>
      <c r="G77" s="57"/>
    </row>
    <row r="78" spans="1:7" x14ac:dyDescent="0.25">
      <c r="A78" s="70" t="s">
        <v>875</v>
      </c>
      <c r="B78" s="70" t="s">
        <v>520</v>
      </c>
      <c r="C78" s="146">
        <v>0</v>
      </c>
      <c r="D78" s="146">
        <v>0</v>
      </c>
      <c r="E78" s="146"/>
      <c r="F78" s="146">
        <v>0</v>
      </c>
      <c r="G78" s="57"/>
    </row>
    <row r="79" spans="1:7" x14ac:dyDescent="0.25">
      <c r="A79" s="70" t="s">
        <v>876</v>
      </c>
      <c r="B79" s="83" t="s">
        <v>522</v>
      </c>
      <c r="C79" s="146">
        <v>0</v>
      </c>
      <c r="D79" s="146">
        <v>0</v>
      </c>
      <c r="E79" s="146"/>
      <c r="F79" s="146">
        <v>0</v>
      </c>
      <c r="G79" s="57"/>
    </row>
    <row r="80" spans="1:7" x14ac:dyDescent="0.25">
      <c r="A80" s="70" t="s">
        <v>877</v>
      </c>
      <c r="B80" s="83" t="s">
        <v>524</v>
      </c>
      <c r="C80" s="146">
        <v>0</v>
      </c>
      <c r="D80" s="146">
        <v>0</v>
      </c>
      <c r="E80" s="146"/>
      <c r="F80" s="146">
        <v>0</v>
      </c>
      <c r="G80" s="57"/>
    </row>
    <row r="81" spans="1:7" x14ac:dyDescent="0.25">
      <c r="A81" s="70" t="s">
        <v>878</v>
      </c>
      <c r="B81" s="83" t="s">
        <v>526</v>
      </c>
      <c r="C81" s="146">
        <v>0</v>
      </c>
      <c r="D81" s="146">
        <v>0</v>
      </c>
      <c r="E81" s="146"/>
      <c r="F81" s="146">
        <v>0</v>
      </c>
      <c r="G81" s="57"/>
    </row>
    <row r="82" spans="1:7" x14ac:dyDescent="0.25">
      <c r="A82" s="70" t="s">
        <v>879</v>
      </c>
      <c r="B82" s="83" t="s">
        <v>528</v>
      </c>
      <c r="C82" s="146">
        <v>0</v>
      </c>
      <c r="D82" s="146">
        <v>0</v>
      </c>
      <c r="E82" s="146"/>
      <c r="F82" s="146">
        <v>0</v>
      </c>
      <c r="G82" s="57"/>
    </row>
    <row r="83" spans="1:7" x14ac:dyDescent="0.25">
      <c r="A83" s="70" t="s">
        <v>880</v>
      </c>
      <c r="B83" s="83" t="s">
        <v>530</v>
      </c>
      <c r="C83" s="146">
        <v>0</v>
      </c>
      <c r="D83" s="146">
        <v>0</v>
      </c>
      <c r="E83" s="146"/>
      <c r="F83" s="146">
        <v>0</v>
      </c>
      <c r="G83" s="57"/>
    </row>
    <row r="84" spans="1:7" x14ac:dyDescent="0.25">
      <c r="A84" s="70" t="s">
        <v>881</v>
      </c>
      <c r="B84" s="83" t="s">
        <v>532</v>
      </c>
      <c r="C84" s="146">
        <v>0</v>
      </c>
      <c r="D84" s="146">
        <v>0</v>
      </c>
      <c r="E84" s="146"/>
      <c r="F84" s="146">
        <v>0</v>
      </c>
      <c r="G84" s="57"/>
    </row>
    <row r="85" spans="1:7" x14ac:dyDescent="0.25">
      <c r="A85" s="70" t="s">
        <v>882</v>
      </c>
      <c r="B85" s="83" t="s">
        <v>534</v>
      </c>
      <c r="C85" s="146">
        <v>0</v>
      </c>
      <c r="D85" s="146">
        <v>0</v>
      </c>
      <c r="E85" s="146"/>
      <c r="F85" s="146">
        <v>0</v>
      </c>
      <c r="G85" s="57"/>
    </row>
    <row r="86" spans="1:7" x14ac:dyDescent="0.25">
      <c r="A86" s="70" t="s">
        <v>883</v>
      </c>
      <c r="B86" s="83" t="s">
        <v>536</v>
      </c>
      <c r="C86" s="146">
        <v>0</v>
      </c>
      <c r="D86" s="146">
        <v>0</v>
      </c>
      <c r="E86" s="146"/>
      <c r="F86" s="146">
        <v>0</v>
      </c>
      <c r="G86" s="57"/>
    </row>
    <row r="87" spans="1:7" x14ac:dyDescent="0.25">
      <c r="A87" s="70" t="s">
        <v>884</v>
      </c>
      <c r="B87" s="83" t="s">
        <v>313</v>
      </c>
      <c r="C87" s="146">
        <v>0</v>
      </c>
      <c r="D87" s="146">
        <v>0</v>
      </c>
      <c r="E87" s="146"/>
      <c r="F87" s="146">
        <v>0</v>
      </c>
      <c r="G87" s="57"/>
    </row>
    <row r="88" spans="1:7" outlineLevel="1" x14ac:dyDescent="0.25">
      <c r="A88" s="70" t="s">
        <v>885</v>
      </c>
      <c r="B88" s="193" t="s">
        <v>317</v>
      </c>
      <c r="C88" s="146"/>
      <c r="D88" s="146"/>
      <c r="E88" s="146"/>
      <c r="F88" s="146"/>
      <c r="G88" s="57"/>
    </row>
    <row r="89" spans="1:7" outlineLevel="1" x14ac:dyDescent="0.25">
      <c r="A89" s="70" t="s">
        <v>886</v>
      </c>
      <c r="B89" s="193" t="s">
        <v>317</v>
      </c>
      <c r="C89" s="146"/>
      <c r="D89" s="146"/>
      <c r="E89" s="146"/>
      <c r="F89" s="146"/>
      <c r="G89" s="57"/>
    </row>
    <row r="90" spans="1:7" outlineLevel="1" x14ac:dyDescent="0.25">
      <c r="A90" s="70" t="s">
        <v>887</v>
      </c>
      <c r="B90" s="193" t="s">
        <v>317</v>
      </c>
      <c r="C90" s="146"/>
      <c r="D90" s="146"/>
      <c r="E90" s="146"/>
      <c r="F90" s="146"/>
      <c r="G90" s="57"/>
    </row>
    <row r="91" spans="1:7" outlineLevel="1" x14ac:dyDescent="0.25">
      <c r="A91" s="70" t="s">
        <v>888</v>
      </c>
      <c r="B91" s="193" t="s">
        <v>317</v>
      </c>
      <c r="C91" s="146"/>
      <c r="D91" s="146"/>
      <c r="E91" s="146"/>
      <c r="F91" s="146"/>
      <c r="G91" s="57"/>
    </row>
    <row r="92" spans="1:7" outlineLevel="1" x14ac:dyDescent="0.25">
      <c r="A92" s="70" t="s">
        <v>889</v>
      </c>
      <c r="B92" s="193" t="s">
        <v>317</v>
      </c>
      <c r="C92" s="146"/>
      <c r="D92" s="146"/>
      <c r="E92" s="146"/>
      <c r="F92" s="146"/>
      <c r="G92" s="57"/>
    </row>
    <row r="93" spans="1:7" outlineLevel="1" x14ac:dyDescent="0.25">
      <c r="A93" s="70" t="s">
        <v>890</v>
      </c>
      <c r="B93" s="193" t="s">
        <v>317</v>
      </c>
      <c r="C93" s="146"/>
      <c r="D93" s="146"/>
      <c r="E93" s="146"/>
      <c r="F93" s="146"/>
      <c r="G93" s="57"/>
    </row>
    <row r="94" spans="1:7" outlineLevel="1" x14ac:dyDescent="0.25">
      <c r="A94" s="70" t="s">
        <v>891</v>
      </c>
      <c r="B94" s="193" t="s">
        <v>317</v>
      </c>
      <c r="C94" s="146"/>
      <c r="D94" s="146"/>
      <c r="E94" s="146"/>
      <c r="F94" s="146"/>
      <c r="G94" s="57"/>
    </row>
    <row r="95" spans="1:7" outlineLevel="1" x14ac:dyDescent="0.25">
      <c r="A95" s="70" t="s">
        <v>892</v>
      </c>
      <c r="B95" s="193" t="s">
        <v>317</v>
      </c>
      <c r="C95" s="146"/>
      <c r="D95" s="146"/>
      <c r="E95" s="146"/>
      <c r="F95" s="146"/>
      <c r="G95" s="57"/>
    </row>
    <row r="96" spans="1:7" outlineLevel="1" x14ac:dyDescent="0.25">
      <c r="A96" s="70" t="s">
        <v>893</v>
      </c>
      <c r="B96" s="193" t="s">
        <v>317</v>
      </c>
      <c r="C96" s="146"/>
      <c r="D96" s="146"/>
      <c r="E96" s="146"/>
      <c r="F96" s="146"/>
      <c r="G96" s="57"/>
    </row>
    <row r="97" spans="1:7" outlineLevel="1" x14ac:dyDescent="0.25">
      <c r="A97" s="70" t="s">
        <v>894</v>
      </c>
      <c r="B97" s="193" t="s">
        <v>317</v>
      </c>
      <c r="C97" s="146"/>
      <c r="D97" s="146"/>
      <c r="E97" s="146"/>
      <c r="F97" s="146"/>
      <c r="G97" s="57"/>
    </row>
    <row r="98" spans="1:7" ht="15" customHeight="1" x14ac:dyDescent="0.25">
      <c r="A98" s="79"/>
      <c r="B98" s="109" t="s">
        <v>895</v>
      </c>
      <c r="C98" s="79" t="s">
        <v>799</v>
      </c>
      <c r="D98" s="79" t="s">
        <v>800</v>
      </c>
      <c r="E98" s="81"/>
      <c r="F98" s="82" t="s">
        <v>764</v>
      </c>
      <c r="G98" s="82"/>
    </row>
    <row r="99" spans="1:7" x14ac:dyDescent="0.25">
      <c r="A99" s="142" t="s">
        <v>896</v>
      </c>
      <c r="B99" s="143" t="s">
        <v>3000</v>
      </c>
      <c r="C99" s="144">
        <v>0.30906451332925872</v>
      </c>
      <c r="D99" s="144">
        <v>0.29173904724884381</v>
      </c>
      <c r="E99" s="144"/>
      <c r="F99" s="144">
        <v>0.30780366910705559</v>
      </c>
      <c r="G99" s="57"/>
    </row>
    <row r="100" spans="1:7" x14ac:dyDescent="0.25">
      <c r="A100" s="70" t="s">
        <v>897</v>
      </c>
      <c r="B100" s="179" t="s">
        <v>3002</v>
      </c>
      <c r="C100" s="146">
        <v>0.14488394493479115</v>
      </c>
      <c r="D100" s="146">
        <v>0.12084646135808709</v>
      </c>
      <c r="E100" s="146"/>
      <c r="F100" s="146">
        <v>0.14313464005933674</v>
      </c>
      <c r="G100" s="57"/>
    </row>
    <row r="101" spans="1:7" x14ac:dyDescent="0.25">
      <c r="A101" s="70" t="s">
        <v>899</v>
      </c>
      <c r="B101" s="179" t="s">
        <v>3001</v>
      </c>
      <c r="C101" s="146">
        <v>0.11146854476631028</v>
      </c>
      <c r="D101" s="146">
        <v>0.12935470397896998</v>
      </c>
      <c r="E101" s="146"/>
      <c r="F101" s="146">
        <v>0.11277019289490983</v>
      </c>
      <c r="G101" s="57"/>
    </row>
    <row r="102" spans="1:7" x14ac:dyDescent="0.25">
      <c r="A102" s="70" t="s">
        <v>900</v>
      </c>
      <c r="B102" s="179" t="s">
        <v>2999</v>
      </c>
      <c r="C102" s="146">
        <v>0.23478425167302841</v>
      </c>
      <c r="D102" s="146">
        <v>0.26477811598044843</v>
      </c>
      <c r="E102" s="146"/>
      <c r="F102" s="146">
        <v>0.23696702645888565</v>
      </c>
      <c r="G102" s="57"/>
    </row>
    <row r="103" spans="1:7" x14ac:dyDescent="0.25">
      <c r="A103" s="70" t="s">
        <v>901</v>
      </c>
      <c r="B103" s="179" t="s">
        <v>3003</v>
      </c>
      <c r="C103" s="146">
        <v>0.19979874529661149</v>
      </c>
      <c r="D103" s="146">
        <v>0.19328167143365074</v>
      </c>
      <c r="E103" s="146"/>
      <c r="F103" s="146">
        <v>0.19932447147981219</v>
      </c>
      <c r="G103" s="57"/>
    </row>
    <row r="104" spans="1:7" x14ac:dyDescent="0.25">
      <c r="A104" s="70" t="s">
        <v>902</v>
      </c>
      <c r="B104" s="179"/>
      <c r="C104" s="146"/>
      <c r="D104" s="146"/>
      <c r="E104" s="146"/>
      <c r="F104" s="146"/>
      <c r="G104" s="57"/>
    </row>
    <row r="105" spans="1:7" x14ac:dyDescent="0.25">
      <c r="A105" s="70" t="s">
        <v>903</v>
      </c>
      <c r="B105" s="179"/>
      <c r="C105" s="146"/>
      <c r="D105" s="146"/>
      <c r="E105" s="146"/>
      <c r="F105" s="146"/>
      <c r="G105" s="57"/>
    </row>
    <row r="106" spans="1:7" x14ac:dyDescent="0.25">
      <c r="A106" s="70" t="s">
        <v>904</v>
      </c>
      <c r="B106" s="179"/>
      <c r="C106" s="146"/>
      <c r="D106" s="146"/>
      <c r="E106" s="146"/>
      <c r="F106" s="146"/>
      <c r="G106" s="57"/>
    </row>
    <row r="107" spans="1:7" x14ac:dyDescent="0.25">
      <c r="A107" s="70" t="s">
        <v>905</v>
      </c>
      <c r="B107" s="179"/>
      <c r="C107" s="146"/>
      <c r="D107" s="146"/>
      <c r="E107" s="146"/>
      <c r="F107" s="146"/>
      <c r="G107" s="57"/>
    </row>
    <row r="108" spans="1:7" x14ac:dyDescent="0.25">
      <c r="A108" s="70" t="s">
        <v>906</v>
      </c>
      <c r="B108" s="179"/>
      <c r="C108" s="146"/>
      <c r="D108" s="146"/>
      <c r="E108" s="146"/>
      <c r="F108" s="146"/>
      <c r="G108" s="57"/>
    </row>
    <row r="109" spans="1:7" x14ac:dyDescent="0.25">
      <c r="A109" s="70" t="s">
        <v>907</v>
      </c>
      <c r="B109" s="179"/>
      <c r="C109" s="146"/>
      <c r="D109" s="146"/>
      <c r="E109" s="146"/>
      <c r="F109" s="146"/>
      <c r="G109" s="57"/>
    </row>
    <row r="110" spans="1:7" x14ac:dyDescent="0.25">
      <c r="A110" s="70" t="s">
        <v>908</v>
      </c>
      <c r="B110" s="179"/>
      <c r="C110" s="146"/>
      <c r="D110" s="146"/>
      <c r="E110" s="146"/>
      <c r="F110" s="146"/>
      <c r="G110" s="57"/>
    </row>
    <row r="111" spans="1:7" x14ac:dyDescent="0.25">
      <c r="A111" s="70" t="s">
        <v>909</v>
      </c>
      <c r="B111" s="179"/>
      <c r="C111" s="146"/>
      <c r="D111" s="146"/>
      <c r="E111" s="146"/>
      <c r="F111" s="146"/>
      <c r="G111" s="57"/>
    </row>
    <row r="112" spans="1:7" x14ac:dyDescent="0.25">
      <c r="A112" s="70" t="s">
        <v>910</v>
      </c>
      <c r="B112" s="179"/>
      <c r="C112" s="146"/>
      <c r="D112" s="146"/>
      <c r="E112" s="146"/>
      <c r="F112" s="146"/>
      <c r="G112" s="57"/>
    </row>
    <row r="113" spans="1:7" x14ac:dyDescent="0.25">
      <c r="A113" s="70" t="s">
        <v>911</v>
      </c>
      <c r="B113" s="179"/>
      <c r="C113" s="146"/>
      <c r="D113" s="146"/>
      <c r="E113" s="146"/>
      <c r="F113" s="146"/>
      <c r="G113" s="57"/>
    </row>
    <row r="114" spans="1:7" x14ac:dyDescent="0.25">
      <c r="A114" s="70" t="s">
        <v>912</v>
      </c>
      <c r="B114" s="179"/>
      <c r="C114" s="146"/>
      <c r="D114" s="146"/>
      <c r="E114" s="146"/>
      <c r="F114" s="146"/>
      <c r="G114" s="57"/>
    </row>
    <row r="115" spans="1:7" x14ac:dyDescent="0.25">
      <c r="A115" s="70" t="s">
        <v>913</v>
      </c>
      <c r="B115" s="179"/>
      <c r="C115" s="146"/>
      <c r="D115" s="146"/>
      <c r="E115" s="146"/>
      <c r="F115" s="146"/>
      <c r="G115" s="57"/>
    </row>
    <row r="116" spans="1:7" x14ac:dyDescent="0.25">
      <c r="A116" s="70" t="s">
        <v>914</v>
      </c>
      <c r="B116" s="179"/>
      <c r="C116" s="146"/>
      <c r="D116" s="146"/>
      <c r="E116" s="146"/>
      <c r="F116" s="146"/>
      <c r="G116" s="57"/>
    </row>
    <row r="117" spans="1:7" x14ac:dyDescent="0.25">
      <c r="A117" s="70" t="s">
        <v>915</v>
      </c>
      <c r="B117" s="179"/>
      <c r="C117" s="146"/>
      <c r="D117" s="146"/>
      <c r="E117" s="146"/>
      <c r="F117" s="146"/>
      <c r="G117" s="57"/>
    </row>
    <row r="118" spans="1:7" x14ac:dyDescent="0.25">
      <c r="A118" s="70" t="s">
        <v>916</v>
      </c>
      <c r="B118" s="179"/>
      <c r="C118" s="146"/>
      <c r="D118" s="146"/>
      <c r="E118" s="146"/>
      <c r="F118" s="146"/>
      <c r="G118" s="57"/>
    </row>
    <row r="119" spans="1:7" x14ac:dyDescent="0.25">
      <c r="A119" s="70" t="s">
        <v>917</v>
      </c>
      <c r="B119" s="179"/>
      <c r="C119" s="146"/>
      <c r="D119" s="146"/>
      <c r="E119" s="146"/>
      <c r="F119" s="146"/>
      <c r="G119" s="57"/>
    </row>
    <row r="120" spans="1:7" x14ac:dyDescent="0.25">
      <c r="A120" s="70" t="s">
        <v>918</v>
      </c>
      <c r="B120" s="179"/>
      <c r="C120" s="146"/>
      <c r="D120" s="146"/>
      <c r="E120" s="146"/>
      <c r="F120" s="146"/>
      <c r="G120" s="57"/>
    </row>
    <row r="121" spans="1:7" x14ac:dyDescent="0.25">
      <c r="A121" s="70" t="s">
        <v>919</v>
      </c>
      <c r="B121" s="179"/>
      <c r="C121" s="146"/>
      <c r="D121" s="146"/>
      <c r="E121" s="146"/>
      <c r="F121" s="146"/>
      <c r="G121" s="57"/>
    </row>
    <row r="122" spans="1:7" x14ac:dyDescent="0.25">
      <c r="A122" s="70" t="s">
        <v>920</v>
      </c>
      <c r="B122" s="179"/>
      <c r="C122" s="146"/>
      <c r="D122" s="146"/>
      <c r="E122" s="146"/>
      <c r="F122" s="146"/>
      <c r="G122" s="57"/>
    </row>
    <row r="123" spans="1:7" x14ac:dyDescent="0.25">
      <c r="A123" s="70" t="s">
        <v>921</v>
      </c>
      <c r="B123" s="179"/>
      <c r="C123" s="146"/>
      <c r="D123" s="146"/>
      <c r="E123" s="146"/>
      <c r="F123" s="146"/>
      <c r="G123" s="57"/>
    </row>
    <row r="124" spans="1:7" x14ac:dyDescent="0.25">
      <c r="A124" s="70" t="s">
        <v>922</v>
      </c>
      <c r="B124" s="179"/>
      <c r="C124" s="146"/>
      <c r="D124" s="146"/>
      <c r="E124" s="146"/>
      <c r="F124" s="146"/>
      <c r="G124" s="57"/>
    </row>
    <row r="125" spans="1:7" x14ac:dyDescent="0.25">
      <c r="A125" s="70" t="s">
        <v>923</v>
      </c>
      <c r="B125" s="179"/>
      <c r="C125" s="146"/>
      <c r="D125" s="146"/>
      <c r="E125" s="146"/>
      <c r="F125" s="146"/>
      <c r="G125" s="57"/>
    </row>
    <row r="126" spans="1:7" x14ac:dyDescent="0.25">
      <c r="A126" s="70" t="s">
        <v>924</v>
      </c>
      <c r="B126" s="179"/>
      <c r="C126" s="146"/>
      <c r="D126" s="146"/>
      <c r="E126" s="146"/>
      <c r="F126" s="146"/>
      <c r="G126" s="57"/>
    </row>
    <row r="127" spans="1:7" x14ac:dyDescent="0.25">
      <c r="A127" s="70" t="s">
        <v>925</v>
      </c>
      <c r="B127" s="179"/>
      <c r="C127" s="146"/>
      <c r="D127" s="146"/>
      <c r="E127" s="146"/>
      <c r="F127" s="146"/>
      <c r="G127" s="57"/>
    </row>
    <row r="128" spans="1:7" x14ac:dyDescent="0.25">
      <c r="A128" s="70" t="s">
        <v>926</v>
      </c>
      <c r="B128" s="179"/>
      <c r="C128" s="146"/>
      <c r="D128" s="146"/>
      <c r="E128" s="146"/>
      <c r="F128" s="146"/>
      <c r="G128" s="57"/>
    </row>
    <row r="129" spans="1:7" x14ac:dyDescent="0.25">
      <c r="A129" s="70" t="s">
        <v>927</v>
      </c>
      <c r="B129" s="179"/>
      <c r="C129" s="146"/>
      <c r="D129" s="146"/>
      <c r="E129" s="146"/>
      <c r="F129" s="146"/>
      <c r="G129" s="57"/>
    </row>
    <row r="130" spans="1:7" x14ac:dyDescent="0.25">
      <c r="A130" s="70" t="s">
        <v>928</v>
      </c>
      <c r="B130" s="179"/>
      <c r="C130" s="146"/>
      <c r="D130" s="146"/>
      <c r="E130" s="146"/>
      <c r="F130" s="146"/>
      <c r="G130" s="57"/>
    </row>
    <row r="131" spans="1:7" x14ac:dyDescent="0.25">
      <c r="A131" s="70" t="s">
        <v>929</v>
      </c>
      <c r="B131" s="179"/>
      <c r="C131" s="146"/>
      <c r="D131" s="146"/>
      <c r="E131" s="146"/>
      <c r="F131" s="146"/>
      <c r="G131" s="57"/>
    </row>
    <row r="132" spans="1:7" x14ac:dyDescent="0.25">
      <c r="A132" s="70" t="s">
        <v>930</v>
      </c>
      <c r="B132" s="179"/>
      <c r="C132" s="146"/>
      <c r="D132" s="146"/>
      <c r="E132" s="146"/>
      <c r="F132" s="146"/>
      <c r="G132" s="57"/>
    </row>
    <row r="133" spans="1:7" x14ac:dyDescent="0.25">
      <c r="A133" s="70" t="s">
        <v>931</v>
      </c>
      <c r="B133" s="179"/>
      <c r="C133" s="146"/>
      <c r="D133" s="146"/>
      <c r="E133" s="146"/>
      <c r="F133" s="146"/>
      <c r="G133" s="57"/>
    </row>
    <row r="134" spans="1:7" x14ac:dyDescent="0.25">
      <c r="A134" s="70" t="s">
        <v>932</v>
      </c>
      <c r="B134" s="179"/>
      <c r="C134" s="146"/>
      <c r="D134" s="146"/>
      <c r="E134" s="146"/>
      <c r="F134" s="146"/>
      <c r="G134" s="57"/>
    </row>
    <row r="135" spans="1:7" x14ac:dyDescent="0.25">
      <c r="A135" s="70" t="s">
        <v>933</v>
      </c>
      <c r="B135" s="179"/>
      <c r="C135" s="146"/>
      <c r="D135" s="146"/>
      <c r="E135" s="146"/>
      <c r="F135" s="146"/>
      <c r="G135" s="57"/>
    </row>
    <row r="136" spans="1:7" x14ac:dyDescent="0.25">
      <c r="A136" s="70" t="s">
        <v>934</v>
      </c>
      <c r="B136" s="179"/>
      <c r="C136" s="146"/>
      <c r="D136" s="146"/>
      <c r="E136" s="146"/>
      <c r="F136" s="146"/>
      <c r="G136" s="57"/>
    </row>
    <row r="137" spans="1:7" x14ac:dyDescent="0.25">
      <c r="A137" s="70" t="s">
        <v>935</v>
      </c>
      <c r="B137" s="179"/>
      <c r="C137" s="146"/>
      <c r="D137" s="146"/>
      <c r="E137" s="146"/>
      <c r="F137" s="146"/>
      <c r="G137" s="57"/>
    </row>
    <row r="138" spans="1:7" x14ac:dyDescent="0.25">
      <c r="A138" s="70" t="s">
        <v>936</v>
      </c>
      <c r="B138" s="179"/>
      <c r="C138" s="146"/>
      <c r="D138" s="146"/>
      <c r="E138" s="146"/>
      <c r="F138" s="146"/>
      <c r="G138" s="57"/>
    </row>
    <row r="139" spans="1:7" x14ac:dyDescent="0.25">
      <c r="A139" s="70" t="s">
        <v>937</v>
      </c>
      <c r="B139" s="179"/>
      <c r="C139" s="146"/>
      <c r="D139" s="146"/>
      <c r="E139" s="146"/>
      <c r="F139" s="146"/>
      <c r="G139" s="57"/>
    </row>
    <row r="140" spans="1:7" x14ac:dyDescent="0.25">
      <c r="A140" s="70" t="s">
        <v>938</v>
      </c>
      <c r="B140" s="179"/>
      <c r="C140" s="146"/>
      <c r="D140" s="146"/>
      <c r="E140" s="146"/>
      <c r="F140" s="146"/>
      <c r="G140" s="57"/>
    </row>
    <row r="141" spans="1:7" x14ac:dyDescent="0.25">
      <c r="A141" s="70" t="s">
        <v>939</v>
      </c>
      <c r="B141" s="179"/>
      <c r="C141" s="146"/>
      <c r="D141" s="146"/>
      <c r="E141" s="146"/>
      <c r="F141" s="146"/>
      <c r="G141" s="57"/>
    </row>
    <row r="142" spans="1:7" x14ac:dyDescent="0.25">
      <c r="A142" s="70" t="s">
        <v>940</v>
      </c>
      <c r="B142" s="179"/>
      <c r="C142" s="146"/>
      <c r="D142" s="146"/>
      <c r="E142" s="146"/>
      <c r="F142" s="146"/>
      <c r="G142" s="57"/>
    </row>
    <row r="143" spans="1:7" x14ac:dyDescent="0.25">
      <c r="A143" s="70" t="s">
        <v>941</v>
      </c>
      <c r="B143" s="179"/>
      <c r="C143" s="146"/>
      <c r="D143" s="146"/>
      <c r="E143" s="146"/>
      <c r="F143" s="146"/>
      <c r="G143" s="57"/>
    </row>
    <row r="144" spans="1:7" x14ac:dyDescent="0.25">
      <c r="A144" s="70" t="s">
        <v>942</v>
      </c>
      <c r="B144" s="179"/>
      <c r="C144" s="146"/>
      <c r="D144" s="146"/>
      <c r="E144" s="146"/>
      <c r="F144" s="146"/>
      <c r="G144" s="57"/>
    </row>
    <row r="145" spans="1:7" x14ac:dyDescent="0.25">
      <c r="A145" s="70" t="s">
        <v>943</v>
      </c>
      <c r="B145" s="179"/>
      <c r="C145" s="146"/>
      <c r="D145" s="146"/>
      <c r="E145" s="146"/>
      <c r="F145" s="146"/>
      <c r="G145" s="57"/>
    </row>
    <row r="146" spans="1:7" x14ac:dyDescent="0.25">
      <c r="A146" s="70" t="s">
        <v>944</v>
      </c>
      <c r="B146" s="179"/>
      <c r="C146" s="146"/>
      <c r="D146" s="146"/>
      <c r="E146" s="146"/>
      <c r="F146" s="146"/>
      <c r="G146" s="57"/>
    </row>
    <row r="147" spans="1:7" x14ac:dyDescent="0.25">
      <c r="A147" s="70" t="s">
        <v>945</v>
      </c>
      <c r="B147" s="179"/>
      <c r="C147" s="146"/>
      <c r="D147" s="146"/>
      <c r="E147" s="146"/>
      <c r="F147" s="146"/>
      <c r="G147" s="57"/>
    </row>
    <row r="148" spans="1:7" x14ac:dyDescent="0.25">
      <c r="A148" s="70" t="s">
        <v>946</v>
      </c>
      <c r="B148" s="179"/>
      <c r="C148" s="146"/>
      <c r="D148" s="146"/>
      <c r="E148" s="146"/>
      <c r="F148" s="146"/>
      <c r="G148" s="57"/>
    </row>
    <row r="149" spans="1:7" ht="15" customHeight="1" x14ac:dyDescent="0.25">
      <c r="A149" s="79"/>
      <c r="B149" s="80" t="s">
        <v>947</v>
      </c>
      <c r="C149" s="79" t="s">
        <v>799</v>
      </c>
      <c r="D149" s="79" t="s">
        <v>800</v>
      </c>
      <c r="E149" s="81"/>
      <c r="F149" s="82" t="s">
        <v>764</v>
      </c>
      <c r="G149" s="82"/>
    </row>
    <row r="150" spans="1:7" x14ac:dyDescent="0.25">
      <c r="A150" s="70" t="s">
        <v>948</v>
      </c>
      <c r="B150" s="70" t="s">
        <v>949</v>
      </c>
      <c r="C150" s="146">
        <v>0.99854230351487139</v>
      </c>
      <c r="D150" s="146">
        <v>0.99611726225970509</v>
      </c>
      <c r="E150" s="232"/>
      <c r="F150" s="146">
        <v>0.99836582519551831</v>
      </c>
    </row>
    <row r="151" spans="1:7" x14ac:dyDescent="0.25">
      <c r="A151" s="70" t="s">
        <v>950</v>
      </c>
      <c r="B151" s="70" t="s">
        <v>951</v>
      </c>
      <c r="C151" s="146">
        <f>C153+C154+C155+C156</f>
        <v>1.4576964851285967E-3</v>
      </c>
      <c r="D151" s="146">
        <f>D153+D154+D155+D156</f>
        <v>3.882737740294951E-3</v>
      </c>
      <c r="E151" s="232"/>
      <c r="F151" s="146">
        <f>F153+F154+F155+F156</f>
        <v>1.6341748044816414E-3</v>
      </c>
    </row>
    <row r="152" spans="1:7" x14ac:dyDescent="0.25">
      <c r="A152" s="70" t="s">
        <v>952</v>
      </c>
      <c r="B152" s="70" t="s">
        <v>313</v>
      </c>
      <c r="C152" s="146">
        <v>0</v>
      </c>
      <c r="D152" s="146">
        <v>0</v>
      </c>
      <c r="E152" s="232"/>
      <c r="F152" s="146">
        <v>0</v>
      </c>
    </row>
    <row r="153" spans="1:7" outlineLevel="1" x14ac:dyDescent="0.25">
      <c r="A153" s="70" t="s">
        <v>953</v>
      </c>
      <c r="B153" s="76" t="s">
        <v>3122</v>
      </c>
      <c r="C153" s="146">
        <v>0</v>
      </c>
      <c r="D153" s="146">
        <v>0</v>
      </c>
      <c r="E153" s="232"/>
      <c r="F153" s="146">
        <v>0</v>
      </c>
    </row>
    <row r="154" spans="1:7" outlineLevel="1" x14ac:dyDescent="0.25">
      <c r="A154" s="70" t="s">
        <v>954</v>
      </c>
      <c r="B154" s="76" t="s">
        <v>3123</v>
      </c>
      <c r="C154" s="146">
        <v>0</v>
      </c>
      <c r="D154" s="146">
        <v>0</v>
      </c>
      <c r="E154" s="232"/>
      <c r="F154" s="146">
        <v>0</v>
      </c>
    </row>
    <row r="155" spans="1:7" outlineLevel="1" x14ac:dyDescent="0.25">
      <c r="A155" s="70" t="s">
        <v>955</v>
      </c>
      <c r="B155" s="76" t="s">
        <v>3124</v>
      </c>
      <c r="C155" s="146">
        <v>4.0856572047728808E-4</v>
      </c>
      <c r="D155" s="146">
        <v>3.3378359106460203E-5</v>
      </c>
      <c r="E155" s="232"/>
      <c r="F155" s="146">
        <v>3.8126208808086313E-4</v>
      </c>
    </row>
    <row r="156" spans="1:7" outlineLevel="1" x14ac:dyDescent="0.25">
      <c r="A156" s="70" t="s">
        <v>956</v>
      </c>
      <c r="B156" s="76" t="s">
        <v>3125</v>
      </c>
      <c r="C156" s="146">
        <v>1.0491307646513085E-3</v>
      </c>
      <c r="D156" s="146">
        <v>3.849359381188491E-3</v>
      </c>
      <c r="E156" s="232"/>
      <c r="F156" s="146">
        <v>1.2529127164007782E-3</v>
      </c>
    </row>
    <row r="157" spans="1:7" outlineLevel="1" x14ac:dyDescent="0.25">
      <c r="A157" s="70" t="s">
        <v>957</v>
      </c>
      <c r="C157" s="140"/>
      <c r="D157" s="140"/>
      <c r="E157" s="145"/>
      <c r="F157" s="140"/>
    </row>
    <row r="158" spans="1:7" outlineLevel="1" x14ac:dyDescent="0.25">
      <c r="A158" s="70" t="s">
        <v>958</v>
      </c>
      <c r="C158" s="140"/>
      <c r="D158" s="140"/>
      <c r="E158" s="145"/>
      <c r="F158" s="140"/>
    </row>
    <row r="159" spans="1:7" ht="15" customHeight="1" x14ac:dyDescent="0.25">
      <c r="A159" s="79"/>
      <c r="B159" s="80" t="s">
        <v>959</v>
      </c>
      <c r="C159" s="79" t="s">
        <v>799</v>
      </c>
      <c r="D159" s="79" t="s">
        <v>800</v>
      </c>
      <c r="E159" s="81"/>
      <c r="F159" s="82" t="s">
        <v>764</v>
      </c>
      <c r="G159" s="82"/>
    </row>
    <row r="160" spans="1:7" x14ac:dyDescent="0.25">
      <c r="A160" s="70" t="s">
        <v>960</v>
      </c>
      <c r="B160" s="70" t="s">
        <v>961</v>
      </c>
      <c r="C160" s="146">
        <v>0.2783925409858557</v>
      </c>
      <c r="D160" s="146">
        <v>0.24243620407347333</v>
      </c>
      <c r="E160" s="232"/>
      <c r="F160" s="146">
        <v>0.2757758787353185</v>
      </c>
    </row>
    <row r="161" spans="1:7" x14ac:dyDescent="0.25">
      <c r="A161" s="70" t="s">
        <v>962</v>
      </c>
      <c r="B161" s="70" t="s">
        <v>963</v>
      </c>
      <c r="C161" s="146">
        <v>0.72160745901414436</v>
      </c>
      <c r="D161" s="146">
        <v>0.75756379592652667</v>
      </c>
      <c r="E161" s="232"/>
      <c r="F161" s="146">
        <v>0.7242241212646815</v>
      </c>
    </row>
    <row r="162" spans="1:7" x14ac:dyDescent="0.25">
      <c r="A162" s="70" t="s">
        <v>964</v>
      </c>
      <c r="B162" s="70" t="s">
        <v>313</v>
      </c>
      <c r="C162" s="146">
        <v>0</v>
      </c>
      <c r="D162" s="146">
        <v>0</v>
      </c>
      <c r="E162" s="232"/>
      <c r="F162" s="146">
        <v>0</v>
      </c>
    </row>
    <row r="163" spans="1:7" outlineLevel="1" x14ac:dyDescent="0.25">
      <c r="A163" s="70" t="s">
        <v>965</v>
      </c>
      <c r="B163" s="76"/>
      <c r="C163" s="76"/>
      <c r="D163" s="76"/>
      <c r="E163" s="160"/>
      <c r="F163" s="76"/>
    </row>
    <row r="164" spans="1:7" outlineLevel="1" x14ac:dyDescent="0.25">
      <c r="A164" s="70" t="s">
        <v>966</v>
      </c>
      <c r="B164" s="76"/>
      <c r="C164" s="76"/>
      <c r="D164" s="76"/>
      <c r="E164" s="160"/>
      <c r="F164" s="76"/>
    </row>
    <row r="165" spans="1:7" outlineLevel="1" x14ac:dyDescent="0.25">
      <c r="A165" s="70" t="s">
        <v>967</v>
      </c>
      <c r="B165" s="76"/>
      <c r="C165" s="76"/>
      <c r="D165" s="76"/>
      <c r="E165" s="160"/>
      <c r="F165" s="76"/>
    </row>
    <row r="166" spans="1:7" outlineLevel="1" x14ac:dyDescent="0.25">
      <c r="A166" s="70" t="s">
        <v>968</v>
      </c>
      <c r="E166" s="54"/>
    </row>
    <row r="167" spans="1:7" outlineLevel="1" x14ac:dyDescent="0.25">
      <c r="A167" s="70" t="s">
        <v>969</v>
      </c>
      <c r="E167" s="54"/>
    </row>
    <row r="168" spans="1:7" outlineLevel="1" x14ac:dyDescent="0.25">
      <c r="A168" s="70" t="s">
        <v>970</v>
      </c>
      <c r="E168" s="54"/>
    </row>
    <row r="169" spans="1:7" ht="15" customHeight="1" x14ac:dyDescent="0.25">
      <c r="A169" s="79"/>
      <c r="B169" s="80" t="s">
        <v>971</v>
      </c>
      <c r="C169" s="79" t="s">
        <v>799</v>
      </c>
      <c r="D169" s="79" t="s">
        <v>800</v>
      </c>
      <c r="E169" s="81"/>
      <c r="F169" s="82" t="s">
        <v>764</v>
      </c>
      <c r="G169" s="82"/>
    </row>
    <row r="170" spans="1:7" x14ac:dyDescent="0.25">
      <c r="A170" s="70" t="s">
        <v>972</v>
      </c>
      <c r="B170" s="102" t="s">
        <v>973</v>
      </c>
      <c r="C170" s="146">
        <v>6.8758564759427751E-2</v>
      </c>
      <c r="D170" s="146">
        <v>6.7589839755819309E-2</v>
      </c>
      <c r="E170" s="232"/>
      <c r="F170" s="146">
        <v>6.867351275299971E-2</v>
      </c>
    </row>
    <row r="171" spans="1:7" x14ac:dyDescent="0.25">
      <c r="A171" s="70" t="s">
        <v>974</v>
      </c>
      <c r="B171" s="102" t="s">
        <v>975</v>
      </c>
      <c r="C171" s="146">
        <v>6.3578550938210979E-2</v>
      </c>
      <c r="D171" s="146">
        <v>4.8682109339561609E-2</v>
      </c>
      <c r="E171" s="232"/>
      <c r="F171" s="146">
        <v>6.249448732813024E-2</v>
      </c>
    </row>
    <row r="172" spans="1:7" x14ac:dyDescent="0.25">
      <c r="A172" s="70" t="s">
        <v>976</v>
      </c>
      <c r="B172" s="102" t="s">
        <v>977</v>
      </c>
      <c r="C172" s="146">
        <v>4.5295747217203898E-2</v>
      </c>
      <c r="D172" s="146">
        <v>3.6416623771507055E-2</v>
      </c>
      <c r="E172" s="146"/>
      <c r="F172" s="146">
        <v>4.4649583866503598E-2</v>
      </c>
    </row>
    <row r="173" spans="1:7" x14ac:dyDescent="0.25">
      <c r="A173" s="70" t="s">
        <v>978</v>
      </c>
      <c r="B173" s="102" t="s">
        <v>979</v>
      </c>
      <c r="C173" s="146">
        <v>8.9086194767815416E-2</v>
      </c>
      <c r="D173" s="146">
        <v>0.11635015631582929</v>
      </c>
      <c r="E173" s="146"/>
      <c r="F173" s="146">
        <v>9.107028394677226E-2</v>
      </c>
    </row>
    <row r="174" spans="1:7" x14ac:dyDescent="0.25">
      <c r="A174" s="70" t="s">
        <v>980</v>
      </c>
      <c r="B174" s="102" t="s">
        <v>981</v>
      </c>
      <c r="C174" s="146">
        <v>0.73328094231734198</v>
      </c>
      <c r="D174" s="146">
        <v>0.73096127081728268</v>
      </c>
      <c r="E174" s="146"/>
      <c r="F174" s="146">
        <v>0.73311213210559434</v>
      </c>
    </row>
    <row r="175" spans="1:7" outlineLevel="1" x14ac:dyDescent="0.25">
      <c r="A175" s="70" t="s">
        <v>982</v>
      </c>
      <c r="B175" s="72"/>
      <c r="C175" s="140"/>
      <c r="D175" s="140"/>
      <c r="E175" s="140"/>
      <c r="F175" s="140"/>
    </row>
    <row r="176" spans="1:7" outlineLevel="1" x14ac:dyDescent="0.25">
      <c r="A176" s="70" t="s">
        <v>983</v>
      </c>
      <c r="B176" s="72"/>
      <c r="C176" s="140"/>
      <c r="D176" s="140"/>
      <c r="E176" s="140"/>
      <c r="F176" s="140"/>
    </row>
    <row r="177" spans="1:7" outlineLevel="1" x14ac:dyDescent="0.25">
      <c r="A177" s="70" t="s">
        <v>984</v>
      </c>
      <c r="B177" s="103"/>
      <c r="C177" s="140"/>
      <c r="D177" s="140"/>
      <c r="E177" s="140"/>
      <c r="F177" s="140"/>
    </row>
    <row r="178" spans="1:7" outlineLevel="1" x14ac:dyDescent="0.25">
      <c r="A178" s="70" t="s">
        <v>985</v>
      </c>
      <c r="B178" s="103"/>
      <c r="C178" s="140"/>
      <c r="D178" s="140"/>
      <c r="E178" s="140"/>
      <c r="F178" s="140"/>
    </row>
    <row r="179" spans="1:7" ht="15" customHeight="1" x14ac:dyDescent="0.25">
      <c r="A179" s="79"/>
      <c r="B179" s="109" t="s">
        <v>986</v>
      </c>
      <c r="C179" s="79" t="s">
        <v>799</v>
      </c>
      <c r="D179" s="79" t="s">
        <v>800</v>
      </c>
      <c r="E179" s="79"/>
      <c r="F179" s="79" t="s">
        <v>764</v>
      </c>
      <c r="G179" s="82"/>
    </row>
    <row r="180" spans="1:7" x14ac:dyDescent="0.25">
      <c r="A180" s="70" t="s">
        <v>987</v>
      </c>
      <c r="B180" s="70" t="s">
        <v>988</v>
      </c>
      <c r="C180" s="146">
        <v>5.5902313572515352E-4</v>
      </c>
      <c r="D180" s="146">
        <v>3.3609144936825098E-3</v>
      </c>
      <c r="E180" s="232"/>
      <c r="F180" s="146">
        <v>7.6292609069909443E-4</v>
      </c>
    </row>
    <row r="181" spans="1:7" outlineLevel="1" x14ac:dyDescent="0.25">
      <c r="A181" s="70" t="s">
        <v>989</v>
      </c>
      <c r="B181" s="147" t="s">
        <v>990</v>
      </c>
      <c r="C181" s="146" t="s">
        <v>239</v>
      </c>
      <c r="D181" s="146" t="s">
        <v>239</v>
      </c>
      <c r="E181" s="232"/>
      <c r="F181" s="146" t="s">
        <v>239</v>
      </c>
    </row>
    <row r="182" spans="1:7" outlineLevel="1" x14ac:dyDescent="0.25">
      <c r="A182" s="70" t="s">
        <v>991</v>
      </c>
      <c r="B182" s="148"/>
      <c r="C182" s="140"/>
      <c r="D182" s="140"/>
      <c r="E182" s="145"/>
      <c r="F182" s="140"/>
    </row>
    <row r="183" spans="1:7" outlineLevel="1" x14ac:dyDescent="0.25">
      <c r="A183" s="70" t="s">
        <v>992</v>
      </c>
      <c r="B183" s="148"/>
      <c r="C183" s="140"/>
      <c r="D183" s="140"/>
      <c r="E183" s="145"/>
      <c r="F183" s="140"/>
    </row>
    <row r="184" spans="1:7" outlineLevel="1" x14ac:dyDescent="0.25">
      <c r="A184" s="70" t="s">
        <v>993</v>
      </c>
      <c r="B184" s="148"/>
      <c r="C184" s="140"/>
      <c r="D184" s="140"/>
      <c r="E184" s="145"/>
      <c r="F184" s="140"/>
    </row>
    <row r="185" spans="1:7" ht="18.75" x14ac:dyDescent="0.25">
      <c r="A185" s="149"/>
      <c r="B185" s="150" t="s">
        <v>761</v>
      </c>
      <c r="C185" s="149"/>
      <c r="D185" s="149"/>
      <c r="E185" s="149"/>
      <c r="F185" s="151"/>
      <c r="G185" s="151"/>
    </row>
    <row r="186" spans="1:7" ht="15" customHeight="1" x14ac:dyDescent="0.25">
      <c r="A186" s="79"/>
      <c r="B186" s="80" t="s">
        <v>994</v>
      </c>
      <c r="C186" s="79" t="s">
        <v>995</v>
      </c>
      <c r="D186" s="79" t="s">
        <v>996</v>
      </c>
      <c r="E186" s="81"/>
      <c r="F186" s="79" t="s">
        <v>799</v>
      </c>
      <c r="G186" s="79" t="s">
        <v>997</v>
      </c>
    </row>
    <row r="187" spans="1:7" x14ac:dyDescent="0.25">
      <c r="A187" s="70" t="s">
        <v>998</v>
      </c>
      <c r="B187" s="83" t="s">
        <v>999</v>
      </c>
      <c r="C187" s="158">
        <f>(C214/D214)*1000</f>
        <v>1401.4980148778204</v>
      </c>
      <c r="D187" s="158" t="s">
        <v>239</v>
      </c>
      <c r="E187" s="219"/>
      <c r="F187" s="158"/>
      <c r="G187" s="158"/>
    </row>
    <row r="188" spans="1:7" x14ac:dyDescent="0.25">
      <c r="A188" s="100"/>
      <c r="B188" s="152"/>
      <c r="C188" s="219"/>
      <c r="D188" s="219"/>
      <c r="E188" s="219"/>
      <c r="F188" s="221"/>
      <c r="G188" s="221"/>
    </row>
    <row r="189" spans="1:7" x14ac:dyDescent="0.25">
      <c r="B189" s="83" t="s">
        <v>1000</v>
      </c>
      <c r="C189" s="158" t="s">
        <v>239</v>
      </c>
      <c r="D189" s="158" t="s">
        <v>239</v>
      </c>
      <c r="E189" s="100"/>
      <c r="F189" s="101"/>
      <c r="G189" s="101"/>
    </row>
    <row r="190" spans="1:7" x14ac:dyDescent="0.25">
      <c r="A190" s="70" t="s">
        <v>1001</v>
      </c>
      <c r="B190" s="179" t="s">
        <v>3126</v>
      </c>
      <c r="C190" s="158">
        <v>278838.63829276233</v>
      </c>
      <c r="D190" s="204">
        <v>299592</v>
      </c>
      <c r="E190" s="100"/>
      <c r="F190" s="92">
        <f>IF($C$214=0,"",IF(C190="[for completion]","",IF(C190="","",C190/$C$214)))</f>
        <v>0.54898173683548546</v>
      </c>
      <c r="G190" s="92">
        <f>IF($D$214=0,"",IF(D190="[for completion]","",IF(D190="","",D190/$D$214)))</f>
        <v>0.82666136882884678</v>
      </c>
    </row>
    <row r="191" spans="1:7" x14ac:dyDescent="0.25">
      <c r="A191" s="70" t="s">
        <v>1002</v>
      </c>
      <c r="B191" s="179" t="s">
        <v>3127</v>
      </c>
      <c r="C191" s="158">
        <v>159039.75640106833</v>
      </c>
      <c r="D191" s="204">
        <v>57102</v>
      </c>
      <c r="E191" s="100"/>
      <c r="F191" s="92">
        <f t="shared" ref="F191:F213" si="1">IF($C$214=0,"",IF(C191="[for completion]","",IF(C191="","",C191/$C$214)))</f>
        <v>0.31311988263004392</v>
      </c>
      <c r="G191" s="92">
        <f t="shared" ref="G191:G213" si="2">IF($D$214=0,"",IF(D191="[for completion]","",IF(D191="","",D191/$D$214)))</f>
        <v>0.15756100791364525</v>
      </c>
    </row>
    <row r="192" spans="1:7" x14ac:dyDescent="0.25">
      <c r="A192" s="70" t="s">
        <v>1003</v>
      </c>
      <c r="B192" s="179" t="s">
        <v>3128</v>
      </c>
      <c r="C192" s="158">
        <v>40255.732131650024</v>
      </c>
      <c r="D192" s="204">
        <v>5057</v>
      </c>
      <c r="E192" s="100"/>
      <c r="F192" s="92">
        <f t="shared" si="1"/>
        <v>7.9256095491379103E-2</v>
      </c>
      <c r="G192" s="92">
        <f t="shared" si="2"/>
        <v>1.3953732216372526E-2</v>
      </c>
    </row>
    <row r="193" spans="1:7" x14ac:dyDescent="0.25">
      <c r="A193" s="70" t="s">
        <v>1004</v>
      </c>
      <c r="B193" s="179" t="s">
        <v>3129</v>
      </c>
      <c r="C193" s="158">
        <v>14991.911969190012</v>
      </c>
      <c r="D193" s="204">
        <v>494</v>
      </c>
      <c r="E193" s="100"/>
      <c r="F193" s="92">
        <f t="shared" si="1"/>
        <v>2.9516303485492473E-2</v>
      </c>
      <c r="G193" s="92">
        <f t="shared" si="2"/>
        <v>1.3630895224219948E-3</v>
      </c>
    </row>
    <row r="194" spans="1:7" x14ac:dyDescent="0.25">
      <c r="A194" s="70" t="s">
        <v>1005</v>
      </c>
      <c r="B194" s="179" t="s">
        <v>3130</v>
      </c>
      <c r="C194" s="158">
        <v>8740.0236867200019</v>
      </c>
      <c r="D194" s="204">
        <v>131</v>
      </c>
      <c r="E194" s="100"/>
      <c r="F194" s="92">
        <f t="shared" si="1"/>
        <v>1.7207491088380385E-2</v>
      </c>
      <c r="G194" s="92">
        <f t="shared" si="2"/>
        <v>3.6146705958963832E-4</v>
      </c>
    </row>
    <row r="195" spans="1:7" x14ac:dyDescent="0.25">
      <c r="A195" s="70" t="s">
        <v>1006</v>
      </c>
      <c r="B195" s="179" t="s">
        <v>3131</v>
      </c>
      <c r="C195" s="158">
        <v>6053.6360865099987</v>
      </c>
      <c r="D195" s="204">
        <v>36</v>
      </c>
      <c r="E195" s="100"/>
      <c r="F195" s="92">
        <f t="shared" si="1"/>
        <v>1.1918490469218779E-2</v>
      </c>
      <c r="G195" s="92">
        <f t="shared" si="2"/>
        <v>9.9334459123870075E-5</v>
      </c>
    </row>
    <row r="196" spans="1:7" x14ac:dyDescent="0.25">
      <c r="A196" s="70" t="s">
        <v>1007</v>
      </c>
      <c r="B196" s="179"/>
      <c r="C196" s="158"/>
      <c r="D196" s="204"/>
      <c r="E196" s="100"/>
      <c r="F196" s="92" t="str">
        <f t="shared" si="1"/>
        <v/>
      </c>
      <c r="G196" s="92" t="str">
        <f t="shared" si="2"/>
        <v/>
      </c>
    </row>
    <row r="197" spans="1:7" x14ac:dyDescent="0.25">
      <c r="A197" s="70" t="s">
        <v>1008</v>
      </c>
      <c r="B197" s="179"/>
      <c r="C197" s="158"/>
      <c r="D197" s="204"/>
      <c r="E197" s="100"/>
      <c r="F197" s="92" t="str">
        <f t="shared" si="1"/>
        <v/>
      </c>
      <c r="G197" s="92" t="str">
        <f t="shared" si="2"/>
        <v/>
      </c>
    </row>
    <row r="198" spans="1:7" x14ac:dyDescent="0.25">
      <c r="A198" s="70" t="s">
        <v>1009</v>
      </c>
      <c r="B198" s="179"/>
      <c r="C198" s="158"/>
      <c r="D198" s="204"/>
      <c r="E198" s="100"/>
      <c r="F198" s="92" t="str">
        <f t="shared" si="1"/>
        <v/>
      </c>
      <c r="G198" s="92" t="str">
        <f t="shared" si="2"/>
        <v/>
      </c>
    </row>
    <row r="199" spans="1:7" x14ac:dyDescent="0.25">
      <c r="A199" s="70" t="s">
        <v>1010</v>
      </c>
      <c r="B199" s="179"/>
      <c r="C199" s="158"/>
      <c r="D199" s="204"/>
      <c r="E199" s="74"/>
      <c r="F199" s="92" t="str">
        <f t="shared" si="1"/>
        <v/>
      </c>
      <c r="G199" s="92" t="str">
        <f t="shared" si="2"/>
        <v/>
      </c>
    </row>
    <row r="200" spans="1:7" x14ac:dyDescent="0.25">
      <c r="A200" s="70" t="s">
        <v>1011</v>
      </c>
      <c r="B200" s="179"/>
      <c r="C200" s="158"/>
      <c r="D200" s="204"/>
      <c r="E200" s="74"/>
      <c r="F200" s="92" t="str">
        <f t="shared" si="1"/>
        <v/>
      </c>
      <c r="G200" s="92" t="str">
        <f t="shared" si="2"/>
        <v/>
      </c>
    </row>
    <row r="201" spans="1:7" x14ac:dyDescent="0.25">
      <c r="A201" s="70" t="s">
        <v>1012</v>
      </c>
      <c r="B201" s="179"/>
      <c r="C201" s="158"/>
      <c r="D201" s="204"/>
      <c r="E201" s="74"/>
      <c r="F201" s="92" t="str">
        <f t="shared" si="1"/>
        <v/>
      </c>
      <c r="G201" s="92" t="str">
        <f t="shared" si="2"/>
        <v/>
      </c>
    </row>
    <row r="202" spans="1:7" x14ac:dyDescent="0.25">
      <c r="A202" s="70" t="s">
        <v>1013</v>
      </c>
      <c r="B202" s="179"/>
      <c r="C202" s="158"/>
      <c r="D202" s="204"/>
      <c r="E202" s="74"/>
      <c r="F202" s="92" t="str">
        <f t="shared" si="1"/>
        <v/>
      </c>
      <c r="G202" s="92" t="str">
        <f t="shared" si="2"/>
        <v/>
      </c>
    </row>
    <row r="203" spans="1:7" x14ac:dyDescent="0.25">
      <c r="A203" s="70" t="s">
        <v>1014</v>
      </c>
      <c r="B203" s="179"/>
      <c r="C203" s="158"/>
      <c r="D203" s="204"/>
      <c r="E203" s="74"/>
      <c r="F203" s="92" t="str">
        <f t="shared" si="1"/>
        <v/>
      </c>
      <c r="G203" s="92" t="str">
        <f t="shared" si="2"/>
        <v/>
      </c>
    </row>
    <row r="204" spans="1:7" x14ac:dyDescent="0.25">
      <c r="A204" s="70" t="s">
        <v>1015</v>
      </c>
      <c r="B204" s="179"/>
      <c r="C204" s="158"/>
      <c r="D204" s="204"/>
      <c r="E204" s="74"/>
      <c r="F204" s="92" t="str">
        <f t="shared" si="1"/>
        <v/>
      </c>
      <c r="G204" s="92" t="str">
        <f t="shared" si="2"/>
        <v/>
      </c>
    </row>
    <row r="205" spans="1:7" x14ac:dyDescent="0.25">
      <c r="A205" s="70" t="s">
        <v>1016</v>
      </c>
      <c r="B205" s="179"/>
      <c r="C205" s="158"/>
      <c r="D205" s="204"/>
      <c r="F205" s="92" t="str">
        <f t="shared" si="1"/>
        <v/>
      </c>
      <c r="G205" s="92" t="str">
        <f t="shared" si="2"/>
        <v/>
      </c>
    </row>
    <row r="206" spans="1:7" x14ac:dyDescent="0.25">
      <c r="A206" s="70" t="s">
        <v>1017</v>
      </c>
      <c r="B206" s="179"/>
      <c r="C206" s="158"/>
      <c r="D206" s="204"/>
      <c r="E206" s="153"/>
      <c r="F206" s="92" t="str">
        <f t="shared" si="1"/>
        <v/>
      </c>
      <c r="G206" s="92" t="str">
        <f t="shared" si="2"/>
        <v/>
      </c>
    </row>
    <row r="207" spans="1:7" x14ac:dyDescent="0.25">
      <c r="A207" s="70" t="s">
        <v>1018</v>
      </c>
      <c r="B207" s="179"/>
      <c r="C207" s="158"/>
      <c r="D207" s="204"/>
      <c r="E207" s="153"/>
      <c r="F207" s="92" t="str">
        <f t="shared" si="1"/>
        <v/>
      </c>
      <c r="G207" s="92" t="str">
        <f t="shared" si="2"/>
        <v/>
      </c>
    </row>
    <row r="208" spans="1:7" x14ac:dyDescent="0.25">
      <c r="A208" s="70" t="s">
        <v>1019</v>
      </c>
      <c r="B208" s="179"/>
      <c r="C208" s="158"/>
      <c r="D208" s="204"/>
      <c r="E208" s="153"/>
      <c r="F208" s="92" t="str">
        <f t="shared" si="1"/>
        <v/>
      </c>
      <c r="G208" s="92" t="str">
        <f t="shared" si="2"/>
        <v/>
      </c>
    </row>
    <row r="209" spans="1:7" x14ac:dyDescent="0.25">
      <c r="A209" s="70" t="s">
        <v>1020</v>
      </c>
      <c r="B209" s="179"/>
      <c r="C209" s="158"/>
      <c r="D209" s="204"/>
      <c r="E209" s="153"/>
      <c r="F209" s="92" t="str">
        <f t="shared" si="1"/>
        <v/>
      </c>
      <c r="G209" s="92" t="str">
        <f t="shared" si="2"/>
        <v/>
      </c>
    </row>
    <row r="210" spans="1:7" x14ac:dyDescent="0.25">
      <c r="A210" s="70" t="s">
        <v>1021</v>
      </c>
      <c r="B210" s="179"/>
      <c r="C210" s="158"/>
      <c r="D210" s="204"/>
      <c r="E210" s="153"/>
      <c r="F210" s="92" t="str">
        <f t="shared" si="1"/>
        <v/>
      </c>
      <c r="G210" s="92" t="str">
        <f t="shared" si="2"/>
        <v/>
      </c>
    </row>
    <row r="211" spans="1:7" x14ac:dyDescent="0.25">
      <c r="A211" s="70" t="s">
        <v>1022</v>
      </c>
      <c r="B211" s="179"/>
      <c r="C211" s="158"/>
      <c r="D211" s="204"/>
      <c r="E211" s="153"/>
      <c r="F211" s="92" t="str">
        <f t="shared" si="1"/>
        <v/>
      </c>
      <c r="G211" s="92" t="str">
        <f t="shared" si="2"/>
        <v/>
      </c>
    </row>
    <row r="212" spans="1:7" x14ac:dyDescent="0.25">
      <c r="A212" s="70" t="s">
        <v>1023</v>
      </c>
      <c r="B212" s="179"/>
      <c r="C212" s="158"/>
      <c r="D212" s="204"/>
      <c r="E212" s="153"/>
      <c r="F212" s="92" t="str">
        <f t="shared" si="1"/>
        <v/>
      </c>
      <c r="G212" s="92" t="str">
        <f t="shared" si="2"/>
        <v/>
      </c>
    </row>
    <row r="213" spans="1:7" x14ac:dyDescent="0.25">
      <c r="A213" s="70" t="s">
        <v>1024</v>
      </c>
      <c r="B213" s="179"/>
      <c r="C213" s="158"/>
      <c r="D213" s="204"/>
      <c r="E213" s="153"/>
      <c r="F213" s="92" t="str">
        <f t="shared" si="1"/>
        <v/>
      </c>
      <c r="G213" s="92" t="str">
        <f t="shared" si="2"/>
        <v/>
      </c>
    </row>
    <row r="214" spans="1:7" x14ac:dyDescent="0.25">
      <c r="A214" s="70" t="s">
        <v>1025</v>
      </c>
      <c r="B214" s="94" t="s">
        <v>315</v>
      </c>
      <c r="C214" s="95">
        <f>SUM(C190:C213)</f>
        <v>507919.69856790063</v>
      </c>
      <c r="D214" s="154">
        <f>SUM(D190:D213)</f>
        <v>362412</v>
      </c>
      <c r="E214" s="153"/>
      <c r="F214" s="155">
        <f>SUM(F190:F213)</f>
        <v>1</v>
      </c>
      <c r="G214" s="155">
        <f>SUM(G190:G213)</f>
        <v>1</v>
      </c>
    </row>
    <row r="215" spans="1:7" ht="15" customHeight="1" x14ac:dyDescent="0.25">
      <c r="A215" s="79"/>
      <c r="B215" s="79" t="s">
        <v>1026</v>
      </c>
      <c r="C215" s="79" t="s">
        <v>995</v>
      </c>
      <c r="D215" s="79" t="s">
        <v>996</v>
      </c>
      <c r="E215" s="81"/>
      <c r="F215" s="79" t="s">
        <v>799</v>
      </c>
      <c r="G215" s="79" t="s">
        <v>997</v>
      </c>
    </row>
    <row r="216" spans="1:7" x14ac:dyDescent="0.25">
      <c r="A216" s="70" t="s">
        <v>1027</v>
      </c>
      <c r="B216" s="70" t="s">
        <v>1028</v>
      </c>
      <c r="C216" s="146" t="s">
        <v>2001</v>
      </c>
      <c r="D216" s="146"/>
      <c r="F216" s="146"/>
      <c r="G216" s="146"/>
    </row>
    <row r="217" spans="1:7" x14ac:dyDescent="0.25">
      <c r="C217" s="76"/>
      <c r="D217" s="76"/>
      <c r="F217" s="231"/>
      <c r="G217" s="231"/>
    </row>
    <row r="218" spans="1:7" x14ac:dyDescent="0.25">
      <c r="B218" s="83" t="s">
        <v>1029</v>
      </c>
      <c r="C218" s="76"/>
      <c r="D218" s="76"/>
      <c r="F218" s="231"/>
      <c r="G218" s="231"/>
    </row>
    <row r="219" spans="1:7" x14ac:dyDescent="0.25">
      <c r="A219" s="70" t="s">
        <v>1030</v>
      </c>
      <c r="B219" s="70" t="s">
        <v>1031</v>
      </c>
      <c r="C219" s="158" t="s">
        <v>2001</v>
      </c>
      <c r="D219" s="204" t="s">
        <v>2001</v>
      </c>
      <c r="F219" s="92" t="str">
        <f t="shared" ref="F219:F233" si="3">IF($C$227=0,"",IF(C219="[for completion]","",C219/$C$227))</f>
        <v/>
      </c>
      <c r="G219" s="92" t="str">
        <f t="shared" ref="G219:G233" si="4">IF($D$227=0,"",IF(D219="[for completion]","",D219/$D$227))</f>
        <v/>
      </c>
    </row>
    <row r="220" spans="1:7" x14ac:dyDescent="0.25">
      <c r="A220" s="70" t="s">
        <v>1032</v>
      </c>
      <c r="B220" s="70" t="s">
        <v>1033</v>
      </c>
      <c r="C220" s="158" t="s">
        <v>2001</v>
      </c>
      <c r="D220" s="204" t="s">
        <v>2001</v>
      </c>
      <c r="F220" s="92" t="str">
        <f t="shared" si="3"/>
        <v/>
      </c>
      <c r="G220" s="92" t="str">
        <f t="shared" si="4"/>
        <v/>
      </c>
    </row>
    <row r="221" spans="1:7" x14ac:dyDescent="0.25">
      <c r="A221" s="70" t="s">
        <v>1034</v>
      </c>
      <c r="B221" s="70" t="s">
        <v>1035</v>
      </c>
      <c r="C221" s="158" t="s">
        <v>2001</v>
      </c>
      <c r="D221" s="204" t="s">
        <v>2001</v>
      </c>
      <c r="F221" s="92" t="str">
        <f t="shared" si="3"/>
        <v/>
      </c>
      <c r="G221" s="92" t="str">
        <f t="shared" si="4"/>
        <v/>
      </c>
    </row>
    <row r="222" spans="1:7" x14ac:dyDescent="0.25">
      <c r="A222" s="70" t="s">
        <v>1036</v>
      </c>
      <c r="B222" s="70" t="s">
        <v>1037</v>
      </c>
      <c r="C222" s="158" t="s">
        <v>2001</v>
      </c>
      <c r="D222" s="204" t="s">
        <v>2001</v>
      </c>
      <c r="F222" s="92" t="str">
        <f t="shared" si="3"/>
        <v/>
      </c>
      <c r="G222" s="92" t="str">
        <f t="shared" si="4"/>
        <v/>
      </c>
    </row>
    <row r="223" spans="1:7" x14ac:dyDescent="0.25">
      <c r="A223" s="70" t="s">
        <v>1038</v>
      </c>
      <c r="B223" s="70" t="s">
        <v>1039</v>
      </c>
      <c r="C223" s="158" t="s">
        <v>2001</v>
      </c>
      <c r="D223" s="204" t="s">
        <v>2001</v>
      </c>
      <c r="F223" s="92" t="str">
        <f t="shared" si="3"/>
        <v/>
      </c>
      <c r="G223" s="92" t="str">
        <f t="shared" si="4"/>
        <v/>
      </c>
    </row>
    <row r="224" spans="1:7" x14ac:dyDescent="0.25">
      <c r="A224" s="70" t="s">
        <v>1040</v>
      </c>
      <c r="B224" s="70" t="s">
        <v>1041</v>
      </c>
      <c r="C224" s="158" t="s">
        <v>2001</v>
      </c>
      <c r="D224" s="204" t="s">
        <v>2001</v>
      </c>
      <c r="F224" s="92" t="str">
        <f t="shared" si="3"/>
        <v/>
      </c>
      <c r="G224" s="92" t="str">
        <f t="shared" si="4"/>
        <v/>
      </c>
    </row>
    <row r="225" spans="1:7" x14ac:dyDescent="0.25">
      <c r="A225" s="70" t="s">
        <v>1042</v>
      </c>
      <c r="B225" s="70" t="s">
        <v>1043</v>
      </c>
      <c r="C225" s="158" t="s">
        <v>2001</v>
      </c>
      <c r="D225" s="204" t="s">
        <v>2001</v>
      </c>
      <c r="F225" s="92" t="str">
        <f t="shared" si="3"/>
        <v/>
      </c>
      <c r="G225" s="92" t="str">
        <f t="shared" si="4"/>
        <v/>
      </c>
    </row>
    <row r="226" spans="1:7" x14ac:dyDescent="0.25">
      <c r="A226" s="70" t="s">
        <v>1044</v>
      </c>
      <c r="B226" s="70" t="s">
        <v>1045</v>
      </c>
      <c r="C226" s="158" t="s">
        <v>2001</v>
      </c>
      <c r="D226" s="204" t="s">
        <v>2001</v>
      </c>
      <c r="F226" s="92" t="str">
        <f t="shared" si="3"/>
        <v/>
      </c>
      <c r="G226" s="92" t="str">
        <f t="shared" si="4"/>
        <v/>
      </c>
    </row>
    <row r="227" spans="1:7" x14ac:dyDescent="0.25">
      <c r="A227" s="70" t="s">
        <v>1046</v>
      </c>
      <c r="B227" s="94" t="s">
        <v>315</v>
      </c>
      <c r="C227" s="110">
        <f>SUM(C219:C226)</f>
        <v>0</v>
      </c>
      <c r="D227" s="139">
        <f>SUM(D219:D226)</f>
        <v>0</v>
      </c>
      <c r="F227" s="135">
        <f>SUM(F219:F226)</f>
        <v>0</v>
      </c>
      <c r="G227" s="135">
        <f>SUM(G219:G226)</f>
        <v>0</v>
      </c>
    </row>
    <row r="228" spans="1:7" outlineLevel="1" x14ac:dyDescent="0.25">
      <c r="A228" s="70" t="s">
        <v>1047</v>
      </c>
      <c r="B228" s="136" t="s">
        <v>1048</v>
      </c>
      <c r="C228" s="158"/>
      <c r="D228" s="204"/>
      <c r="F228" s="92" t="str">
        <f t="shared" si="3"/>
        <v/>
      </c>
      <c r="G228" s="92" t="str">
        <f t="shared" si="4"/>
        <v/>
      </c>
    </row>
    <row r="229" spans="1:7" outlineLevel="1" x14ac:dyDescent="0.25">
      <c r="A229" s="70" t="s">
        <v>1049</v>
      </c>
      <c r="B229" s="136" t="s">
        <v>1050</v>
      </c>
      <c r="C229" s="158"/>
      <c r="D229" s="204"/>
      <c r="F229" s="92" t="str">
        <f t="shared" si="3"/>
        <v/>
      </c>
      <c r="G229" s="92" t="str">
        <f t="shared" si="4"/>
        <v/>
      </c>
    </row>
    <row r="230" spans="1:7" outlineLevel="1" x14ac:dyDescent="0.25">
      <c r="A230" s="70" t="s">
        <v>1051</v>
      </c>
      <c r="B230" s="136" t="s">
        <v>1052</v>
      </c>
      <c r="C230" s="158"/>
      <c r="D230" s="204"/>
      <c r="F230" s="92" t="str">
        <f t="shared" si="3"/>
        <v/>
      </c>
      <c r="G230" s="92" t="str">
        <f t="shared" si="4"/>
        <v/>
      </c>
    </row>
    <row r="231" spans="1:7" outlineLevel="1" x14ac:dyDescent="0.25">
      <c r="A231" s="70" t="s">
        <v>1053</v>
      </c>
      <c r="B231" s="136" t="s">
        <v>1054</v>
      </c>
      <c r="C231" s="158"/>
      <c r="D231" s="204"/>
      <c r="F231" s="92" t="str">
        <f t="shared" si="3"/>
        <v/>
      </c>
      <c r="G231" s="92" t="str">
        <f t="shared" si="4"/>
        <v/>
      </c>
    </row>
    <row r="232" spans="1:7" outlineLevel="1" x14ac:dyDescent="0.25">
      <c r="A232" s="70" t="s">
        <v>1055</v>
      </c>
      <c r="B232" s="136" t="s">
        <v>1056</v>
      </c>
      <c r="C232" s="158"/>
      <c r="D232" s="204"/>
      <c r="F232" s="92" t="str">
        <f t="shared" si="3"/>
        <v/>
      </c>
      <c r="G232" s="92" t="str">
        <f t="shared" si="4"/>
        <v/>
      </c>
    </row>
    <row r="233" spans="1:7" outlineLevel="1" x14ac:dyDescent="0.25">
      <c r="A233" s="70" t="s">
        <v>1057</v>
      </c>
      <c r="B233" s="136" t="s">
        <v>1058</v>
      </c>
      <c r="C233" s="158"/>
      <c r="D233" s="204"/>
      <c r="F233" s="92" t="str">
        <f t="shared" si="3"/>
        <v/>
      </c>
      <c r="G233" s="92" t="str">
        <f t="shared" si="4"/>
        <v/>
      </c>
    </row>
    <row r="234" spans="1:7" outlineLevel="1" x14ac:dyDescent="0.25">
      <c r="A234" s="70" t="s">
        <v>1059</v>
      </c>
      <c r="B234" s="97"/>
      <c r="F234" s="137"/>
      <c r="G234" s="137"/>
    </row>
    <row r="235" spans="1:7" outlineLevel="1" x14ac:dyDescent="0.25">
      <c r="A235" s="70" t="s">
        <v>1060</v>
      </c>
      <c r="B235" s="97"/>
      <c r="F235" s="137"/>
      <c r="G235" s="137"/>
    </row>
    <row r="236" spans="1:7" outlineLevel="1" x14ac:dyDescent="0.25">
      <c r="A236" s="70" t="s">
        <v>1061</v>
      </c>
      <c r="B236" s="97"/>
      <c r="F236" s="137"/>
      <c r="G236" s="137"/>
    </row>
    <row r="237" spans="1:7" ht="15" customHeight="1" x14ac:dyDescent="0.25">
      <c r="A237" s="79"/>
      <c r="B237" s="79" t="s">
        <v>1062</v>
      </c>
      <c r="C237" s="79" t="s">
        <v>995</v>
      </c>
      <c r="D237" s="79" t="s">
        <v>996</v>
      </c>
      <c r="E237" s="81"/>
      <c r="F237" s="79" t="s">
        <v>799</v>
      </c>
      <c r="G237" s="79" t="s">
        <v>997</v>
      </c>
    </row>
    <row r="238" spans="1:7" x14ac:dyDescent="0.25">
      <c r="A238" s="70" t="s">
        <v>1063</v>
      </c>
      <c r="B238" s="70" t="s">
        <v>1028</v>
      </c>
      <c r="C238" s="197">
        <v>0.54965514465199683</v>
      </c>
      <c r="D238" s="76"/>
      <c r="F238" s="231"/>
      <c r="G238" s="231"/>
    </row>
    <row r="239" spans="1:7" x14ac:dyDescent="0.25">
      <c r="C239" s="76"/>
      <c r="D239" s="76"/>
      <c r="F239" s="231"/>
      <c r="G239" s="231"/>
    </row>
    <row r="240" spans="1:7" x14ac:dyDescent="0.25">
      <c r="B240" s="83" t="s">
        <v>1029</v>
      </c>
      <c r="C240" s="76"/>
      <c r="D240" s="76"/>
      <c r="F240" s="231"/>
      <c r="G240" s="231"/>
    </row>
    <row r="241" spans="1:7" x14ac:dyDescent="0.25">
      <c r="A241" s="70" t="s">
        <v>1064</v>
      </c>
      <c r="B241" s="70" t="s">
        <v>1031</v>
      </c>
      <c r="C241" s="204">
        <v>340360.96635991841</v>
      </c>
      <c r="D241" s="204" t="s">
        <v>2001</v>
      </c>
      <c r="F241" s="92">
        <f>IF($C$249=0,"",IF(C241="[Mark as ND1 if not relevant]","",C241/$C$249))</f>
        <v>0.67013851465191798</v>
      </c>
      <c r="G241" s="92" t="str">
        <f>IF($D$249=0,"",IF(D241="[Mark as ND1 if not relevant]","",D241/$D$249))</f>
        <v/>
      </c>
    </row>
    <row r="242" spans="1:7" x14ac:dyDescent="0.25">
      <c r="A242" s="70" t="s">
        <v>1065</v>
      </c>
      <c r="B242" s="70" t="s">
        <v>1033</v>
      </c>
      <c r="C242" s="204">
        <v>60004.878121141766</v>
      </c>
      <c r="D242" s="204" t="s">
        <v>2001</v>
      </c>
      <c r="F242" s="92">
        <f t="shared" ref="F242:F248" si="5">IF($C$249=0,"",IF(C242="[Mark as ND1 if not relevant]","",C242/$C$249))</f>
        <v>0.11814392327658732</v>
      </c>
      <c r="G242" s="92" t="str">
        <f t="shared" ref="G242:G248" si="6">IF($D$249=0,"",IF(D242="[Mark as ND1 if not relevant]","",D242/$D$249))</f>
        <v/>
      </c>
    </row>
    <row r="243" spans="1:7" x14ac:dyDescent="0.25">
      <c r="A243" s="70" t="s">
        <v>1066</v>
      </c>
      <c r="B243" s="70" t="s">
        <v>1035</v>
      </c>
      <c r="C243" s="204">
        <v>47379.294526419115</v>
      </c>
      <c r="D243" s="204" t="s">
        <v>2001</v>
      </c>
      <c r="F243" s="92">
        <f t="shared" si="5"/>
        <v>9.3285344670267334E-2</v>
      </c>
      <c r="G243" s="92" t="str">
        <f t="shared" si="6"/>
        <v/>
      </c>
    </row>
    <row r="244" spans="1:7" x14ac:dyDescent="0.25">
      <c r="A244" s="70" t="s">
        <v>1067</v>
      </c>
      <c r="B244" s="70" t="s">
        <v>1037</v>
      </c>
      <c r="C244" s="204">
        <v>31697.308890541834</v>
      </c>
      <c r="D244" s="204" t="s">
        <v>2001</v>
      </c>
      <c r="F244" s="92">
        <f t="shared" si="5"/>
        <v>6.2408999849614344E-2</v>
      </c>
      <c r="G244" s="92" t="str">
        <f t="shared" si="6"/>
        <v/>
      </c>
    </row>
    <row r="245" spans="1:7" x14ac:dyDescent="0.25">
      <c r="A245" s="70" t="s">
        <v>1068</v>
      </c>
      <c r="B245" s="70" t="s">
        <v>1039</v>
      </c>
      <c r="C245" s="204">
        <v>19191.010135299097</v>
      </c>
      <c r="D245" s="204" t="s">
        <v>2001</v>
      </c>
      <c r="F245" s="92">
        <f t="shared" si="5"/>
        <v>3.7785281797383378E-2</v>
      </c>
      <c r="G245" s="92" t="str">
        <f t="shared" si="6"/>
        <v/>
      </c>
    </row>
    <row r="246" spans="1:7" x14ac:dyDescent="0.25">
      <c r="A246" s="70" t="s">
        <v>1069</v>
      </c>
      <c r="B246" s="70" t="s">
        <v>1041</v>
      </c>
      <c r="C246" s="204">
        <v>3259.9031167448234</v>
      </c>
      <c r="D246" s="204" t="s">
        <v>2001</v>
      </c>
      <c r="F246" s="92">
        <f t="shared" si="5"/>
        <v>6.418440563053341E-3</v>
      </c>
      <c r="G246" s="92" t="str">
        <f t="shared" si="6"/>
        <v/>
      </c>
    </row>
    <row r="247" spans="1:7" x14ac:dyDescent="0.25">
      <c r="A247" s="70" t="s">
        <v>1070</v>
      </c>
      <c r="B247" s="70" t="s">
        <v>1043</v>
      </c>
      <c r="C247" s="204">
        <v>1643.3021013304831</v>
      </c>
      <c r="D247" s="204" t="s">
        <v>2001</v>
      </c>
      <c r="F247" s="92">
        <f t="shared" si="5"/>
        <v>3.2355062364744472E-3</v>
      </c>
      <c r="G247" s="92" t="str">
        <f t="shared" si="6"/>
        <v/>
      </c>
    </row>
    <row r="248" spans="1:7" x14ac:dyDescent="0.25">
      <c r="A248" s="70" t="s">
        <v>1071</v>
      </c>
      <c r="B248" s="70" t="s">
        <v>1045</v>
      </c>
      <c r="C248" s="204">
        <v>4359.7774370015331</v>
      </c>
      <c r="D248" s="204" t="s">
        <v>2001</v>
      </c>
      <c r="F248" s="92">
        <f t="shared" si="5"/>
        <v>8.5839889547017507E-3</v>
      </c>
      <c r="G248" s="92" t="str">
        <f t="shared" si="6"/>
        <v/>
      </c>
    </row>
    <row r="249" spans="1:7" x14ac:dyDescent="0.25">
      <c r="A249" s="70" t="s">
        <v>1072</v>
      </c>
      <c r="B249" s="94" t="s">
        <v>315</v>
      </c>
      <c r="C249" s="110">
        <f>SUM(C241:C248)</f>
        <v>507896.4406883971</v>
      </c>
      <c r="D249" s="139">
        <f>SUM(D241:D248)</f>
        <v>0</v>
      </c>
      <c r="E249" s="70"/>
      <c r="F249" s="135">
        <f>SUM(F241:F248)</f>
        <v>0.99999999999999989</v>
      </c>
      <c r="G249" s="135">
        <f>SUM(G241:G248)</f>
        <v>0</v>
      </c>
    </row>
    <row r="250" spans="1:7" outlineLevel="1" x14ac:dyDescent="0.25">
      <c r="A250" s="70" t="s">
        <v>1073</v>
      </c>
      <c r="B250" s="136" t="s">
        <v>1048</v>
      </c>
      <c r="C250" s="158"/>
      <c r="D250" s="204"/>
      <c r="F250" s="92">
        <f t="shared" ref="F250:F255" si="7">IF($C$249=0,"",IF(C250="[for completion]","",C250/$C$249))</f>
        <v>0</v>
      </c>
      <c r="G250" s="92" t="str">
        <f t="shared" ref="G250:G255" si="8">IF($D$249=0,"",IF(D250="[for completion]","",D250/$D$249))</f>
        <v/>
      </c>
    </row>
    <row r="251" spans="1:7" outlineLevel="1" x14ac:dyDescent="0.25">
      <c r="A251" s="70" t="s">
        <v>1074</v>
      </c>
      <c r="B251" s="136" t="s">
        <v>1050</v>
      </c>
      <c r="C251" s="158"/>
      <c r="D251" s="204"/>
      <c r="F251" s="92">
        <f t="shared" si="7"/>
        <v>0</v>
      </c>
      <c r="G251" s="92" t="str">
        <f t="shared" si="8"/>
        <v/>
      </c>
    </row>
    <row r="252" spans="1:7" outlineLevel="1" x14ac:dyDescent="0.25">
      <c r="A252" s="70" t="s">
        <v>1075</v>
      </c>
      <c r="B252" s="136" t="s">
        <v>1052</v>
      </c>
      <c r="C252" s="158"/>
      <c r="D252" s="204"/>
      <c r="F252" s="92">
        <f t="shared" si="7"/>
        <v>0</v>
      </c>
      <c r="G252" s="92" t="str">
        <f t="shared" si="8"/>
        <v/>
      </c>
    </row>
    <row r="253" spans="1:7" outlineLevel="1" x14ac:dyDescent="0.25">
      <c r="A253" s="70" t="s">
        <v>1076</v>
      </c>
      <c r="B253" s="136" t="s">
        <v>1054</v>
      </c>
      <c r="C253" s="158"/>
      <c r="D253" s="204"/>
      <c r="F253" s="92">
        <f t="shared" si="7"/>
        <v>0</v>
      </c>
      <c r="G253" s="92" t="str">
        <f t="shared" si="8"/>
        <v/>
      </c>
    </row>
    <row r="254" spans="1:7" outlineLevel="1" x14ac:dyDescent="0.25">
      <c r="A254" s="70" t="s">
        <v>1077</v>
      </c>
      <c r="B254" s="136" t="s">
        <v>1056</v>
      </c>
      <c r="C254" s="158"/>
      <c r="D254" s="204"/>
      <c r="F254" s="92">
        <f t="shared" si="7"/>
        <v>0</v>
      </c>
      <c r="G254" s="92" t="str">
        <f t="shared" si="8"/>
        <v/>
      </c>
    </row>
    <row r="255" spans="1:7" outlineLevel="1" x14ac:dyDescent="0.25">
      <c r="A255" s="70" t="s">
        <v>1078</v>
      </c>
      <c r="B255" s="136" t="s">
        <v>1058</v>
      </c>
      <c r="C255" s="158"/>
      <c r="D255" s="204"/>
      <c r="F255" s="92">
        <f t="shared" si="7"/>
        <v>0</v>
      </c>
      <c r="G255" s="92" t="str">
        <f t="shared" si="8"/>
        <v/>
      </c>
    </row>
    <row r="256" spans="1:7" outlineLevel="1" x14ac:dyDescent="0.25">
      <c r="A256" s="70" t="s">
        <v>1079</v>
      </c>
      <c r="B256" s="97"/>
      <c r="F256" s="93"/>
      <c r="G256" s="93"/>
    </row>
    <row r="257" spans="1:14" outlineLevel="1" x14ac:dyDescent="0.25">
      <c r="A257" s="70" t="s">
        <v>1080</v>
      </c>
      <c r="B257" s="97"/>
      <c r="F257" s="93"/>
      <c r="G257" s="93"/>
    </row>
    <row r="258" spans="1:14" outlineLevel="1" x14ac:dyDescent="0.25">
      <c r="A258" s="70" t="s">
        <v>1081</v>
      </c>
      <c r="B258" s="97"/>
      <c r="F258" s="93"/>
      <c r="G258" s="93"/>
    </row>
    <row r="259" spans="1:14" ht="15" customHeight="1" x14ac:dyDescent="0.25">
      <c r="A259" s="79"/>
      <c r="B259" s="99" t="s">
        <v>1082</v>
      </c>
      <c r="C259" s="79" t="s">
        <v>799</v>
      </c>
      <c r="D259" s="79"/>
      <c r="E259" s="81"/>
      <c r="F259" s="79"/>
      <c r="G259" s="79"/>
    </row>
    <row r="260" spans="1:14" x14ac:dyDescent="0.25">
      <c r="A260" s="70" t="s">
        <v>1083</v>
      </c>
      <c r="B260" s="70" t="s">
        <v>1084</v>
      </c>
      <c r="C260" s="146">
        <v>0.8214436133551023</v>
      </c>
      <c r="E260" s="153"/>
      <c r="F260" s="153"/>
      <c r="G260" s="153"/>
    </row>
    <row r="261" spans="1:14" x14ac:dyDescent="0.25">
      <c r="A261" s="70" t="s">
        <v>1085</v>
      </c>
      <c r="B261" s="70" t="s">
        <v>1086</v>
      </c>
      <c r="C261" s="146">
        <v>4.2286813760046428E-2</v>
      </c>
      <c r="E261" s="153"/>
      <c r="F261" s="153"/>
    </row>
    <row r="262" spans="1:14" x14ac:dyDescent="0.25">
      <c r="A262" s="70" t="s">
        <v>1087</v>
      </c>
      <c r="B262" s="70" t="s">
        <v>1088</v>
      </c>
      <c r="C262" s="146">
        <v>0</v>
      </c>
      <c r="E262" s="153"/>
      <c r="F262" s="153"/>
    </row>
    <row r="263" spans="1:14" x14ac:dyDescent="0.25">
      <c r="A263" s="70" t="s">
        <v>1089</v>
      </c>
      <c r="B263" s="70" t="s">
        <v>1090</v>
      </c>
      <c r="C263" s="146">
        <v>4.3974730749183878E-2</v>
      </c>
      <c r="E263" s="153"/>
      <c r="F263" s="153"/>
    </row>
    <row r="264" spans="1:14" x14ac:dyDescent="0.25">
      <c r="A264" s="70" t="s">
        <v>1091</v>
      </c>
      <c r="B264" s="83" t="s">
        <v>1092</v>
      </c>
      <c r="C264" s="146">
        <v>0</v>
      </c>
      <c r="D264" s="100"/>
      <c r="E264" s="100"/>
      <c r="F264" s="101"/>
      <c r="G264" s="101"/>
      <c r="H264" s="54"/>
      <c r="I264" s="57"/>
      <c r="J264" s="57"/>
      <c r="K264" s="57"/>
      <c r="L264" s="54"/>
      <c r="M264" s="54"/>
      <c r="N264" s="54"/>
    </row>
    <row r="265" spans="1:14" x14ac:dyDescent="0.25">
      <c r="A265" s="70" t="s">
        <v>1093</v>
      </c>
      <c r="B265" s="70" t="s">
        <v>313</v>
      </c>
      <c r="C265" s="146">
        <f>SUM(C266:C275)</f>
        <v>9.2294842135667327E-2</v>
      </c>
      <c r="E265" s="153"/>
      <c r="F265" s="153"/>
    </row>
    <row r="266" spans="1:14" outlineLevel="1" x14ac:dyDescent="0.25">
      <c r="A266" s="70" t="s">
        <v>1094</v>
      </c>
      <c r="B266" s="136" t="s">
        <v>1095</v>
      </c>
      <c r="C266" s="205">
        <v>5.17243310523188E-2</v>
      </c>
      <c r="E266" s="153"/>
      <c r="F266" s="153"/>
    </row>
    <row r="267" spans="1:14" outlineLevel="1" x14ac:dyDescent="0.25">
      <c r="A267" s="70" t="s">
        <v>1096</v>
      </c>
      <c r="B267" s="136" t="s">
        <v>1097</v>
      </c>
      <c r="C267" s="146">
        <v>0</v>
      </c>
      <c r="E267" s="153"/>
      <c r="F267" s="153"/>
    </row>
    <row r="268" spans="1:14" outlineLevel="1" x14ac:dyDescent="0.25">
      <c r="A268" s="70" t="s">
        <v>1098</v>
      </c>
      <c r="B268" s="136" t="s">
        <v>1099</v>
      </c>
      <c r="C268" s="146">
        <v>0</v>
      </c>
      <c r="E268" s="153"/>
      <c r="F268" s="153"/>
    </row>
    <row r="269" spans="1:14" outlineLevel="1" x14ac:dyDescent="0.25">
      <c r="A269" s="70" t="s">
        <v>1100</v>
      </c>
      <c r="B269" s="136" t="s">
        <v>1101</v>
      </c>
      <c r="C269" s="146">
        <v>0</v>
      </c>
      <c r="E269" s="153"/>
      <c r="F269" s="153"/>
    </row>
    <row r="270" spans="1:14" outlineLevel="1" x14ac:dyDescent="0.25">
      <c r="A270" s="70" t="s">
        <v>1102</v>
      </c>
      <c r="B270" s="193" t="s">
        <v>3132</v>
      </c>
      <c r="C270" s="146">
        <v>4.0570511083348533E-2</v>
      </c>
      <c r="E270" s="153"/>
      <c r="F270" s="153"/>
    </row>
    <row r="271" spans="1:14" outlineLevel="1" x14ac:dyDescent="0.25">
      <c r="A271" s="70" t="s">
        <v>1103</v>
      </c>
      <c r="B271" s="193" t="s">
        <v>317</v>
      </c>
      <c r="C271" s="146"/>
      <c r="E271" s="153"/>
      <c r="F271" s="153"/>
    </row>
    <row r="272" spans="1:14" outlineLevel="1" x14ac:dyDescent="0.25">
      <c r="A272" s="70" t="s">
        <v>1104</v>
      </c>
      <c r="B272" s="193" t="s">
        <v>317</v>
      </c>
      <c r="C272" s="146"/>
      <c r="E272" s="153"/>
      <c r="F272" s="153"/>
    </row>
    <row r="273" spans="1:7" outlineLevel="1" x14ac:dyDescent="0.25">
      <c r="A273" s="70" t="s">
        <v>1105</v>
      </c>
      <c r="B273" s="193" t="s">
        <v>317</v>
      </c>
      <c r="C273" s="146"/>
      <c r="E273" s="153"/>
      <c r="F273" s="153"/>
    </row>
    <row r="274" spans="1:7" outlineLevel="1" x14ac:dyDescent="0.25">
      <c r="A274" s="70" t="s">
        <v>1106</v>
      </c>
      <c r="B274" s="193" t="s">
        <v>317</v>
      </c>
      <c r="C274" s="146"/>
      <c r="E274" s="153"/>
      <c r="F274" s="153"/>
    </row>
    <row r="275" spans="1:7" outlineLevel="1" x14ac:dyDescent="0.25">
      <c r="A275" s="70" t="s">
        <v>1107</v>
      </c>
      <c r="B275" s="193" t="s">
        <v>317</v>
      </c>
      <c r="C275" s="146"/>
      <c r="E275" s="153"/>
      <c r="F275" s="153"/>
    </row>
    <row r="276" spans="1:7" ht="15" customHeight="1" x14ac:dyDescent="0.25">
      <c r="A276" s="79"/>
      <c r="B276" s="99" t="s">
        <v>1108</v>
      </c>
      <c r="C276" s="79" t="s">
        <v>799</v>
      </c>
      <c r="D276" s="79"/>
      <c r="E276" s="81"/>
      <c r="F276" s="79"/>
      <c r="G276" s="82"/>
    </row>
    <row r="277" spans="1:7" x14ac:dyDescent="0.25">
      <c r="A277" s="70" t="s">
        <v>1109</v>
      </c>
      <c r="B277" s="70" t="s">
        <v>1110</v>
      </c>
      <c r="C277" s="146">
        <v>1</v>
      </c>
      <c r="E277" s="54"/>
      <c r="F277" s="54"/>
    </row>
    <row r="278" spans="1:7" x14ac:dyDescent="0.25">
      <c r="A278" s="70" t="s">
        <v>1111</v>
      </c>
      <c r="B278" s="70" t="s">
        <v>1112</v>
      </c>
      <c r="C278" s="146">
        <v>0</v>
      </c>
      <c r="E278" s="54"/>
      <c r="F278" s="54"/>
    </row>
    <row r="279" spans="1:7" x14ac:dyDescent="0.25">
      <c r="A279" s="70" t="s">
        <v>1113</v>
      </c>
      <c r="B279" s="70" t="s">
        <v>313</v>
      </c>
      <c r="C279" s="146">
        <v>0</v>
      </c>
      <c r="E279" s="54"/>
      <c r="F279" s="54"/>
    </row>
    <row r="280" spans="1:7" outlineLevel="1" x14ac:dyDescent="0.25">
      <c r="A280" s="70" t="s">
        <v>1114</v>
      </c>
      <c r="B280" s="76"/>
      <c r="C280" s="146"/>
      <c r="E280" s="54"/>
      <c r="F280" s="54"/>
    </row>
    <row r="281" spans="1:7" outlineLevel="1" x14ac:dyDescent="0.25">
      <c r="A281" s="70" t="s">
        <v>1115</v>
      </c>
      <c r="B281" s="76"/>
      <c r="C281" s="146"/>
      <c r="E281" s="54"/>
      <c r="F281" s="54"/>
    </row>
    <row r="282" spans="1:7" outlineLevel="1" x14ac:dyDescent="0.25">
      <c r="A282" s="70" t="s">
        <v>1116</v>
      </c>
      <c r="B282" s="76"/>
      <c r="C282" s="146"/>
      <c r="E282" s="54"/>
      <c r="F282" s="54"/>
    </row>
    <row r="283" spans="1:7" outlineLevel="1" x14ac:dyDescent="0.25">
      <c r="A283" s="70" t="s">
        <v>1117</v>
      </c>
      <c r="B283" s="76"/>
      <c r="C283" s="146"/>
      <c r="E283" s="54"/>
      <c r="F283" s="54"/>
    </row>
    <row r="284" spans="1:7" outlineLevel="1" x14ac:dyDescent="0.25">
      <c r="A284" s="70" t="s">
        <v>1118</v>
      </c>
      <c r="B284" s="76"/>
      <c r="C284" s="146"/>
      <c r="E284" s="54"/>
      <c r="F284" s="54"/>
    </row>
    <row r="285" spans="1:7" outlineLevel="1" x14ac:dyDescent="0.25">
      <c r="A285" s="70" t="s">
        <v>1119</v>
      </c>
      <c r="B285" s="76"/>
      <c r="C285" s="146"/>
      <c r="E285" s="54"/>
      <c r="F285" s="54"/>
    </row>
    <row r="286" spans="1:7" s="2" customFormat="1" x14ac:dyDescent="0.25">
      <c r="A286" s="80"/>
      <c r="B286" s="80" t="s">
        <v>1120</v>
      </c>
      <c r="C286" s="80" t="s">
        <v>275</v>
      </c>
      <c r="D286" s="80" t="s">
        <v>1121</v>
      </c>
      <c r="E286" s="80"/>
      <c r="F286" s="80" t="s">
        <v>799</v>
      </c>
      <c r="G286" s="80" t="s">
        <v>1122</v>
      </c>
    </row>
    <row r="287" spans="1:7" s="2" customFormat="1" x14ac:dyDescent="0.25">
      <c r="A287" s="70" t="s">
        <v>1123</v>
      </c>
      <c r="B287" s="179" t="s">
        <v>3133</v>
      </c>
      <c r="C287" s="158">
        <v>41151.482725680187</v>
      </c>
      <c r="D287" s="158">
        <v>16911</v>
      </c>
      <c r="E287" s="62"/>
      <c r="F287" s="92">
        <f>IF($C$305=0,"",IF(C287="[For completion]","",C287/$C$305))</f>
        <v>8.1019662835894388E-2</v>
      </c>
      <c r="G287" s="92">
        <f>IF($D$305=0,"",IF(D287="[For completion]","",D287/$D$305))</f>
        <v>4.8600134497445123E-2</v>
      </c>
    </row>
    <row r="288" spans="1:7" s="2" customFormat="1" x14ac:dyDescent="0.25">
      <c r="A288" s="70" t="s">
        <v>1124</v>
      </c>
      <c r="B288" s="179" t="s">
        <v>3134</v>
      </c>
      <c r="C288" s="158">
        <v>25410.034890400191</v>
      </c>
      <c r="D288" s="158">
        <v>13180</v>
      </c>
      <c r="E288" s="62"/>
      <c r="F288" s="92">
        <f t="shared" ref="F288:F304" si="9">IF($C$305=0,"",IF(C288="[For completion]","",C288/$C$305))</f>
        <v>5.0027661778121457E-2</v>
      </c>
      <c r="G288" s="92">
        <f t="shared" ref="G288:G304" si="10">IF($D$305=0,"",IF(D288="[For completion]","",D288/$D$305))</f>
        <v>3.7877699289002822E-2</v>
      </c>
    </row>
    <row r="289" spans="1:7" s="2" customFormat="1" x14ac:dyDescent="0.25">
      <c r="A289" s="70" t="s">
        <v>1125</v>
      </c>
      <c r="B289" s="179" t="s">
        <v>3135</v>
      </c>
      <c r="C289" s="158">
        <v>107919.9991476985</v>
      </c>
      <c r="D289" s="158">
        <v>60835</v>
      </c>
      <c r="E289" s="62"/>
      <c r="F289" s="92">
        <f t="shared" si="9"/>
        <v>0.21247452983608187</v>
      </c>
      <c r="G289" s="92">
        <f t="shared" si="10"/>
        <v>0.17483230927515073</v>
      </c>
    </row>
    <row r="290" spans="1:7" s="2" customFormat="1" x14ac:dyDescent="0.25">
      <c r="A290" s="70" t="s">
        <v>1126</v>
      </c>
      <c r="B290" s="179" t="s">
        <v>2988</v>
      </c>
      <c r="C290" s="158">
        <v>84682.517341169005</v>
      </c>
      <c r="D290" s="158">
        <v>55884</v>
      </c>
      <c r="E290" s="62"/>
      <c r="F290" s="92">
        <f t="shared" si="9"/>
        <v>0.16672422349425536</v>
      </c>
      <c r="G290" s="92">
        <f t="shared" si="10"/>
        <v>0.16060374408699801</v>
      </c>
    </row>
    <row r="291" spans="1:7" s="2" customFormat="1" x14ac:dyDescent="0.25">
      <c r="A291" s="70" t="s">
        <v>1127</v>
      </c>
      <c r="B291" s="179" t="s">
        <v>2989</v>
      </c>
      <c r="C291" s="158">
        <v>29405.945555269933</v>
      </c>
      <c r="D291" s="158">
        <v>21769</v>
      </c>
      <c r="E291" s="62"/>
      <c r="F291" s="92">
        <f t="shared" si="9"/>
        <v>5.789487125264349E-2</v>
      </c>
      <c r="G291" s="92">
        <f t="shared" si="10"/>
        <v>6.2561429121570741E-2</v>
      </c>
    </row>
    <row r="292" spans="1:7" s="2" customFormat="1" x14ac:dyDescent="0.25">
      <c r="A292" s="70" t="s">
        <v>1128</v>
      </c>
      <c r="B292" s="179" t="s">
        <v>3136</v>
      </c>
      <c r="C292" s="158">
        <v>11206.374675319978</v>
      </c>
      <c r="D292" s="158">
        <v>8989</v>
      </c>
      <c r="E292" s="62"/>
      <c r="F292" s="92">
        <f t="shared" si="9"/>
        <v>2.2063280291976961E-2</v>
      </c>
      <c r="G292" s="92">
        <f t="shared" si="10"/>
        <v>2.5833280645587736E-2</v>
      </c>
    </row>
    <row r="293" spans="1:7" s="2" customFormat="1" x14ac:dyDescent="0.25">
      <c r="A293" s="70" t="s">
        <v>1129</v>
      </c>
      <c r="B293" s="179" t="s">
        <v>3137</v>
      </c>
      <c r="C293" s="158">
        <v>4482.9924641600046</v>
      </c>
      <c r="D293" s="158">
        <v>4323</v>
      </c>
      <c r="E293" s="62"/>
      <c r="F293" s="92">
        <f t="shared" si="9"/>
        <v>8.8261835026284697E-3</v>
      </c>
      <c r="G293" s="92">
        <f t="shared" si="10"/>
        <v>1.2423770411711624E-2</v>
      </c>
    </row>
    <row r="294" spans="1:7" s="2" customFormat="1" x14ac:dyDescent="0.25">
      <c r="A294" s="70" t="s">
        <v>1130</v>
      </c>
      <c r="B294" s="179" t="s">
        <v>3138</v>
      </c>
      <c r="C294" s="158">
        <v>8886.4985242800085</v>
      </c>
      <c r="D294" s="158">
        <v>3212</v>
      </c>
      <c r="E294" s="62"/>
      <c r="F294" s="92">
        <f t="shared" si="9"/>
        <v>1.7495872968376472E-2</v>
      </c>
      <c r="G294" s="92">
        <f t="shared" si="10"/>
        <v>9.2308930285490941E-3</v>
      </c>
    </row>
    <row r="295" spans="1:7" s="2" customFormat="1" x14ac:dyDescent="0.25">
      <c r="A295" s="70" t="s">
        <v>1131</v>
      </c>
      <c r="B295" s="179" t="s">
        <v>3139</v>
      </c>
      <c r="C295" s="158">
        <v>6708.4336885600042</v>
      </c>
      <c r="D295" s="158">
        <v>4474</v>
      </c>
      <c r="E295" s="62"/>
      <c r="F295" s="92">
        <f t="shared" si="9"/>
        <v>1.3207665911510682E-2</v>
      </c>
      <c r="G295" s="92">
        <f t="shared" si="10"/>
        <v>1.2857725843626603E-2</v>
      </c>
    </row>
    <row r="296" spans="1:7" s="2" customFormat="1" x14ac:dyDescent="0.25">
      <c r="A296" s="70" t="s">
        <v>1132</v>
      </c>
      <c r="B296" s="179" t="s">
        <v>3140</v>
      </c>
      <c r="C296" s="158">
        <v>45509.922887179862</v>
      </c>
      <c r="D296" s="158">
        <v>35235</v>
      </c>
      <c r="E296" s="62"/>
      <c r="F296" s="92">
        <f t="shared" si="9"/>
        <v>8.9600625877470627E-2</v>
      </c>
      <c r="G296" s="92">
        <f t="shared" si="10"/>
        <v>0.10126105724188274</v>
      </c>
    </row>
    <row r="297" spans="1:7" s="2" customFormat="1" x14ac:dyDescent="0.25">
      <c r="A297" s="70" t="s">
        <v>1133</v>
      </c>
      <c r="B297" s="179" t="s">
        <v>3141</v>
      </c>
      <c r="C297" s="158">
        <v>78114.859853759976</v>
      </c>
      <c r="D297" s="158">
        <v>71822</v>
      </c>
      <c r="E297" s="62"/>
      <c r="F297" s="92">
        <f t="shared" si="9"/>
        <v>0.15379371990101645</v>
      </c>
      <c r="G297" s="92">
        <f t="shared" si="10"/>
        <v>0.20640759623177243</v>
      </c>
    </row>
    <row r="298" spans="1:7" s="2" customFormat="1" x14ac:dyDescent="0.25">
      <c r="A298" s="70" t="s">
        <v>1134</v>
      </c>
      <c r="B298" s="179" t="s">
        <v>3142</v>
      </c>
      <c r="C298" s="158">
        <v>13613.090556820018</v>
      </c>
      <c r="D298" s="158">
        <v>14569</v>
      </c>
      <c r="E298" s="62"/>
      <c r="F298" s="92">
        <f t="shared" si="9"/>
        <v>2.6801658992952494E-2</v>
      </c>
      <c r="G298" s="92">
        <f t="shared" si="10"/>
        <v>4.186951448721412E-2</v>
      </c>
    </row>
    <row r="299" spans="1:7" s="2" customFormat="1" x14ac:dyDescent="0.25">
      <c r="A299" s="70" t="s">
        <v>1135</v>
      </c>
      <c r="B299" s="179" t="s">
        <v>3143</v>
      </c>
      <c r="C299" s="158">
        <v>1335.1223706100004</v>
      </c>
      <c r="D299" s="158">
        <v>550</v>
      </c>
      <c r="E299" s="62"/>
      <c r="F299" s="92">
        <f t="shared" si="9"/>
        <v>2.6286091568695552E-3</v>
      </c>
      <c r="G299" s="92">
        <f t="shared" si="10"/>
        <v>1.5806323679022421E-3</v>
      </c>
    </row>
    <row r="300" spans="1:7" s="2" customFormat="1" x14ac:dyDescent="0.25">
      <c r="A300" s="70" t="s">
        <v>1136</v>
      </c>
      <c r="B300" s="179" t="s">
        <v>3144</v>
      </c>
      <c r="C300" s="158">
        <v>354.22079204999989</v>
      </c>
      <c r="D300" s="158">
        <v>83</v>
      </c>
      <c r="E300" s="62"/>
      <c r="F300" s="92">
        <f t="shared" si="9"/>
        <v>6.973952635598525E-4</v>
      </c>
      <c r="G300" s="92">
        <f t="shared" si="10"/>
        <v>2.385317937016111E-4</v>
      </c>
    </row>
    <row r="301" spans="1:7" s="2" customFormat="1" x14ac:dyDescent="0.25">
      <c r="A301" s="70" t="s">
        <v>1137</v>
      </c>
      <c r="B301" s="179" t="s">
        <v>898</v>
      </c>
      <c r="C301" s="158">
        <v>0</v>
      </c>
      <c r="D301" s="158">
        <v>0</v>
      </c>
      <c r="E301" s="62"/>
      <c r="F301" s="92">
        <f t="shared" si="9"/>
        <v>0</v>
      </c>
      <c r="G301" s="92">
        <f t="shared" si="10"/>
        <v>0</v>
      </c>
    </row>
    <row r="302" spans="1:7" s="2" customFormat="1" x14ac:dyDescent="0.25">
      <c r="A302" s="70" t="s">
        <v>1138</v>
      </c>
      <c r="B302" s="179" t="s">
        <v>898</v>
      </c>
      <c r="C302" s="158">
        <v>0</v>
      </c>
      <c r="D302" s="158">
        <v>0</v>
      </c>
      <c r="E302" s="62"/>
      <c r="F302" s="92">
        <f t="shared" si="9"/>
        <v>0</v>
      </c>
      <c r="G302" s="92">
        <f t="shared" si="10"/>
        <v>0</v>
      </c>
    </row>
    <row r="303" spans="1:7" s="2" customFormat="1" x14ac:dyDescent="0.25">
      <c r="A303" s="70" t="s">
        <v>1139</v>
      </c>
      <c r="B303" s="179" t="s">
        <v>898</v>
      </c>
      <c r="C303" s="158">
        <v>0</v>
      </c>
      <c r="D303" s="158">
        <v>0</v>
      </c>
      <c r="E303" s="62"/>
      <c r="F303" s="92">
        <f t="shared" si="9"/>
        <v>0</v>
      </c>
      <c r="G303" s="92">
        <f t="shared" si="10"/>
        <v>0</v>
      </c>
    </row>
    <row r="304" spans="1:7" s="2" customFormat="1" x14ac:dyDescent="0.25">
      <c r="A304" s="70" t="s">
        <v>1140</v>
      </c>
      <c r="B304" s="83" t="s">
        <v>1141</v>
      </c>
      <c r="C304" s="158">
        <v>49138.203094939985</v>
      </c>
      <c r="D304" s="76">
        <v>36126</v>
      </c>
      <c r="E304" s="62"/>
      <c r="F304" s="92">
        <f t="shared" si="9"/>
        <v>9.674403893664163E-2</v>
      </c>
      <c r="G304" s="92">
        <f t="shared" si="10"/>
        <v>0.10382168167788437</v>
      </c>
    </row>
    <row r="305" spans="1:7" s="2" customFormat="1" x14ac:dyDescent="0.25">
      <c r="A305" s="70" t="s">
        <v>1142</v>
      </c>
      <c r="B305" s="83" t="s">
        <v>315</v>
      </c>
      <c r="C305" s="110">
        <f>SUM(C287:C304)</f>
        <v>507919.69856789778</v>
      </c>
      <c r="D305" s="70">
        <f>SUM(D287:D304)</f>
        <v>347962</v>
      </c>
      <c r="E305" s="62"/>
      <c r="F305" s="156">
        <f>SUM(F287:F304)</f>
        <v>0.99999999999999978</v>
      </c>
      <c r="G305" s="156">
        <f>SUM(G287:G304)</f>
        <v>1</v>
      </c>
    </row>
    <row r="306" spans="1:7" s="2" customFormat="1" x14ac:dyDescent="0.25">
      <c r="A306" s="70" t="s">
        <v>1143</v>
      </c>
      <c r="B306" s="74"/>
      <c r="C306" s="57"/>
      <c r="D306" s="57"/>
      <c r="E306" s="62"/>
      <c r="F306" s="62"/>
      <c r="G306" s="62"/>
    </row>
    <row r="307" spans="1:7" s="2" customFormat="1" x14ac:dyDescent="0.25">
      <c r="A307" s="70" t="s">
        <v>1144</v>
      </c>
      <c r="B307" s="74"/>
      <c r="C307" s="57"/>
      <c r="D307" s="57"/>
      <c r="E307" s="62"/>
      <c r="F307" s="62"/>
      <c r="G307" s="62"/>
    </row>
    <row r="308" spans="1:7" s="2" customFormat="1" x14ac:dyDescent="0.25">
      <c r="A308" s="70" t="s">
        <v>1145</v>
      </c>
      <c r="B308" s="74"/>
      <c r="C308" s="57"/>
      <c r="D308" s="57"/>
      <c r="E308" s="62"/>
      <c r="F308" s="62"/>
      <c r="G308" s="62"/>
    </row>
    <row r="309" spans="1:7" s="2" customFormat="1" x14ac:dyDescent="0.25">
      <c r="A309" s="80"/>
      <c r="B309" s="80" t="s">
        <v>1146</v>
      </c>
      <c r="C309" s="80" t="s">
        <v>275</v>
      </c>
      <c r="D309" s="80" t="s">
        <v>1121</v>
      </c>
      <c r="E309" s="80"/>
      <c r="F309" s="80" t="s">
        <v>799</v>
      </c>
      <c r="G309" s="80" t="s">
        <v>1122</v>
      </c>
    </row>
    <row r="310" spans="1:7" s="2" customFormat="1" x14ac:dyDescent="0.25">
      <c r="A310" s="70" t="s">
        <v>1147</v>
      </c>
      <c r="B310" s="179" t="s">
        <v>3145</v>
      </c>
      <c r="C310" s="158">
        <v>41151.482725680187</v>
      </c>
      <c r="D310" s="76">
        <v>16911</v>
      </c>
      <c r="E310" s="62"/>
      <c r="F310" s="92">
        <f>IF($C$328=0,"",IF(C310="[For completion]","",C310/$C$328))</f>
        <v>8.1019662835894388E-2</v>
      </c>
      <c r="G310" s="92">
        <f>IF($D$328=0,"",IF(D310="[For completion]","",D310/$D$328))</f>
        <v>4.8600134497445123E-2</v>
      </c>
    </row>
    <row r="311" spans="1:7" s="2" customFormat="1" x14ac:dyDescent="0.25">
      <c r="A311" s="70" t="s">
        <v>1148</v>
      </c>
      <c r="B311" s="179" t="s">
        <v>3146</v>
      </c>
      <c r="C311" s="158">
        <v>25410.034890400191</v>
      </c>
      <c r="D311" s="76">
        <v>13180</v>
      </c>
      <c r="E311" s="62"/>
      <c r="F311" s="92">
        <f t="shared" ref="F311:F327" si="11">IF($C$328=0,"",IF(C311="[For completion]","",C311/$C$328))</f>
        <v>5.0027661778121457E-2</v>
      </c>
      <c r="G311" s="92">
        <f t="shared" ref="G311:G327" si="12">IF($D$328=0,"",IF(D311="[For completion]","",D311/$D$328))</f>
        <v>3.7877699289002822E-2</v>
      </c>
    </row>
    <row r="312" spans="1:7" s="2" customFormat="1" x14ac:dyDescent="0.25">
      <c r="A312" s="70" t="s">
        <v>1149</v>
      </c>
      <c r="B312" s="179" t="s">
        <v>3147</v>
      </c>
      <c r="C312" s="158">
        <v>107919.9991476985</v>
      </c>
      <c r="D312" s="76">
        <v>60835</v>
      </c>
      <c r="E312" s="62"/>
      <c r="F312" s="92">
        <f t="shared" si="11"/>
        <v>0.21247452983608187</v>
      </c>
      <c r="G312" s="92">
        <f t="shared" si="12"/>
        <v>0.17483230927515073</v>
      </c>
    </row>
    <row r="313" spans="1:7" s="2" customFormat="1" x14ac:dyDescent="0.25">
      <c r="A313" s="70" t="s">
        <v>1150</v>
      </c>
      <c r="B313" s="179" t="s">
        <v>3148</v>
      </c>
      <c r="C313" s="158">
        <v>84682.517341169005</v>
      </c>
      <c r="D313" s="76">
        <v>55884</v>
      </c>
      <c r="E313" s="62"/>
      <c r="F313" s="92">
        <f t="shared" si="11"/>
        <v>0.16672422349425536</v>
      </c>
      <c r="G313" s="92">
        <f t="shared" si="12"/>
        <v>0.16060374408699801</v>
      </c>
    </row>
    <row r="314" spans="1:7" s="2" customFormat="1" x14ac:dyDescent="0.25">
      <c r="A314" s="70" t="s">
        <v>1151</v>
      </c>
      <c r="B314" s="179" t="s">
        <v>3149</v>
      </c>
      <c r="C314" s="158">
        <v>29405.945555269933</v>
      </c>
      <c r="D314" s="76">
        <v>21769</v>
      </c>
      <c r="E314" s="62"/>
      <c r="F314" s="92">
        <f t="shared" si="11"/>
        <v>5.789487125264349E-2</v>
      </c>
      <c r="G314" s="92">
        <f t="shared" si="12"/>
        <v>6.2561429121570741E-2</v>
      </c>
    </row>
    <row r="315" spans="1:7" s="2" customFormat="1" x14ac:dyDescent="0.25">
      <c r="A315" s="70" t="s">
        <v>1152</v>
      </c>
      <c r="B315" s="179" t="s">
        <v>3150</v>
      </c>
      <c r="C315" s="158">
        <v>11206.374675319978</v>
      </c>
      <c r="D315" s="76">
        <v>8989</v>
      </c>
      <c r="E315" s="62"/>
      <c r="F315" s="92">
        <f t="shared" si="11"/>
        <v>2.2063280291976961E-2</v>
      </c>
      <c r="G315" s="92">
        <f t="shared" si="12"/>
        <v>2.5833280645587736E-2</v>
      </c>
    </row>
    <row r="316" spans="1:7" s="2" customFormat="1" x14ac:dyDescent="0.25">
      <c r="A316" s="70" t="s">
        <v>1153</v>
      </c>
      <c r="B316" s="179" t="s">
        <v>3151</v>
      </c>
      <c r="C316" s="158">
        <v>4482.9924641600046</v>
      </c>
      <c r="D316" s="76">
        <v>4323</v>
      </c>
      <c r="E316" s="62"/>
      <c r="F316" s="92">
        <f t="shared" si="11"/>
        <v>8.8261835026284697E-3</v>
      </c>
      <c r="G316" s="92">
        <f t="shared" si="12"/>
        <v>1.2423770411711624E-2</v>
      </c>
    </row>
    <row r="317" spans="1:7" s="2" customFormat="1" x14ac:dyDescent="0.25">
      <c r="A317" s="70" t="s">
        <v>1154</v>
      </c>
      <c r="B317" s="179" t="s">
        <v>3152</v>
      </c>
      <c r="C317" s="158">
        <v>8886.4985242800085</v>
      </c>
      <c r="D317" s="76">
        <v>3212</v>
      </c>
      <c r="E317" s="62"/>
      <c r="F317" s="92">
        <f t="shared" si="11"/>
        <v>1.7495872968376472E-2</v>
      </c>
      <c r="G317" s="92">
        <f t="shared" si="12"/>
        <v>9.2308930285490941E-3</v>
      </c>
    </row>
    <row r="318" spans="1:7" s="2" customFormat="1" x14ac:dyDescent="0.25">
      <c r="A318" s="70" t="s">
        <v>1155</v>
      </c>
      <c r="B318" s="179" t="s">
        <v>3153</v>
      </c>
      <c r="C318" s="158">
        <v>6708.4336885600042</v>
      </c>
      <c r="D318" s="76">
        <v>4474</v>
      </c>
      <c r="E318" s="62"/>
      <c r="F318" s="92">
        <f t="shared" si="11"/>
        <v>1.3207665911510682E-2</v>
      </c>
      <c r="G318" s="92">
        <f t="shared" si="12"/>
        <v>1.2857725843626603E-2</v>
      </c>
    </row>
    <row r="319" spans="1:7" s="2" customFormat="1" x14ac:dyDescent="0.25">
      <c r="A319" s="70" t="s">
        <v>1156</v>
      </c>
      <c r="B319" s="179" t="s">
        <v>3154</v>
      </c>
      <c r="C319" s="158">
        <v>45509.922887179862</v>
      </c>
      <c r="D319" s="76">
        <v>35235</v>
      </c>
      <c r="E319" s="62"/>
      <c r="F319" s="92">
        <f t="shared" si="11"/>
        <v>8.9600625877470627E-2</v>
      </c>
      <c r="G319" s="92">
        <f t="shared" si="12"/>
        <v>0.10126105724188274</v>
      </c>
    </row>
    <row r="320" spans="1:7" s="2" customFormat="1" x14ac:dyDescent="0.25">
      <c r="A320" s="70" t="s">
        <v>1157</v>
      </c>
      <c r="B320" s="179" t="s">
        <v>3155</v>
      </c>
      <c r="C320" s="158">
        <v>78114.859853759976</v>
      </c>
      <c r="D320" s="76">
        <v>71822</v>
      </c>
      <c r="E320" s="62"/>
      <c r="F320" s="92">
        <f t="shared" si="11"/>
        <v>0.15379371990101645</v>
      </c>
      <c r="G320" s="92">
        <f t="shared" si="12"/>
        <v>0.20640759623177243</v>
      </c>
    </row>
    <row r="321" spans="1:7" s="2" customFormat="1" x14ac:dyDescent="0.25">
      <c r="A321" s="70" t="s">
        <v>1158</v>
      </c>
      <c r="B321" s="179" t="s">
        <v>3156</v>
      </c>
      <c r="C321" s="158">
        <v>13613.090556820018</v>
      </c>
      <c r="D321" s="76">
        <v>14569</v>
      </c>
      <c r="E321" s="62"/>
      <c r="F321" s="92">
        <f>IF($C$328=0,"",IF(C321="[For completion]","",C321/$C$328))</f>
        <v>2.6801658992952494E-2</v>
      </c>
      <c r="G321" s="92">
        <f t="shared" si="12"/>
        <v>4.186951448721412E-2</v>
      </c>
    </row>
    <row r="322" spans="1:7" s="2" customFormat="1" x14ac:dyDescent="0.25">
      <c r="A322" s="70" t="s">
        <v>1159</v>
      </c>
      <c r="B322" s="179" t="s">
        <v>3157</v>
      </c>
      <c r="C322" s="158">
        <v>1335.1223706100004</v>
      </c>
      <c r="D322" s="76">
        <v>550</v>
      </c>
      <c r="E322" s="62"/>
      <c r="F322" s="92">
        <f t="shared" si="11"/>
        <v>2.6286091568695552E-3</v>
      </c>
      <c r="G322" s="92">
        <f t="shared" si="12"/>
        <v>1.5806323679022421E-3</v>
      </c>
    </row>
    <row r="323" spans="1:7" s="2" customFormat="1" x14ac:dyDescent="0.25">
      <c r="A323" s="70" t="s">
        <v>1160</v>
      </c>
      <c r="B323" s="179" t="s">
        <v>3158</v>
      </c>
      <c r="C323" s="158">
        <v>354.22079204999989</v>
      </c>
      <c r="D323" s="76">
        <v>83</v>
      </c>
      <c r="E323" s="62"/>
      <c r="F323" s="92">
        <f t="shared" si="11"/>
        <v>6.973952635598525E-4</v>
      </c>
      <c r="G323" s="92">
        <f t="shared" si="12"/>
        <v>2.385317937016111E-4</v>
      </c>
    </row>
    <row r="324" spans="1:7" s="2" customFormat="1" x14ac:dyDescent="0.25">
      <c r="A324" s="70" t="s">
        <v>1161</v>
      </c>
      <c r="B324" s="179" t="s">
        <v>898</v>
      </c>
      <c r="C324" s="158">
        <v>0</v>
      </c>
      <c r="D324" s="76">
        <v>0</v>
      </c>
      <c r="E324" s="62"/>
      <c r="F324" s="92">
        <f t="shared" si="11"/>
        <v>0</v>
      </c>
      <c r="G324" s="92">
        <f t="shared" si="12"/>
        <v>0</v>
      </c>
    </row>
    <row r="325" spans="1:7" s="2" customFormat="1" x14ac:dyDescent="0.25">
      <c r="A325" s="70" t="s">
        <v>1162</v>
      </c>
      <c r="B325" s="179" t="s">
        <v>898</v>
      </c>
      <c r="C325" s="158">
        <v>0</v>
      </c>
      <c r="D325" s="76">
        <v>0</v>
      </c>
      <c r="E325" s="62"/>
      <c r="F325" s="92">
        <f t="shared" si="11"/>
        <v>0</v>
      </c>
      <c r="G325" s="92">
        <f t="shared" si="12"/>
        <v>0</v>
      </c>
    </row>
    <row r="326" spans="1:7" s="2" customFormat="1" x14ac:dyDescent="0.25">
      <c r="A326" s="70" t="s">
        <v>1163</v>
      </c>
      <c r="B326" s="179" t="s">
        <v>898</v>
      </c>
      <c r="C326" s="158">
        <v>0</v>
      </c>
      <c r="D326" s="76">
        <v>0</v>
      </c>
      <c r="E326" s="62"/>
      <c r="F326" s="92">
        <f t="shared" si="11"/>
        <v>0</v>
      </c>
      <c r="G326" s="92">
        <f t="shared" si="12"/>
        <v>0</v>
      </c>
    </row>
    <row r="327" spans="1:7" s="2" customFormat="1" x14ac:dyDescent="0.25">
      <c r="A327" s="70" t="s">
        <v>1164</v>
      </c>
      <c r="B327" s="83" t="s">
        <v>1141</v>
      </c>
      <c r="C327" s="158">
        <v>49138.203094939985</v>
      </c>
      <c r="D327" s="76">
        <v>36126</v>
      </c>
      <c r="E327" s="62"/>
      <c r="F327" s="92">
        <f t="shared" si="11"/>
        <v>9.674403893664163E-2</v>
      </c>
      <c r="G327" s="92">
        <f t="shared" si="12"/>
        <v>0.10382168167788437</v>
      </c>
    </row>
    <row r="328" spans="1:7" s="2" customFormat="1" x14ac:dyDescent="0.25">
      <c r="A328" s="70" t="s">
        <v>1165</v>
      </c>
      <c r="B328" s="83" t="s">
        <v>315</v>
      </c>
      <c r="C328" s="110">
        <f>SUM(C310:C327)</f>
        <v>507919.69856789778</v>
      </c>
      <c r="D328" s="70">
        <f>SUM(D310:D327)</f>
        <v>347962</v>
      </c>
      <c r="E328" s="62"/>
      <c r="F328" s="156">
        <f>SUM(F310:F327)</f>
        <v>0.99999999999999978</v>
      </c>
      <c r="G328" s="156">
        <f>SUM(G310:G327)</f>
        <v>1</v>
      </c>
    </row>
    <row r="329" spans="1:7" s="2" customFormat="1" x14ac:dyDescent="0.25">
      <c r="A329" s="70" t="s">
        <v>1166</v>
      </c>
      <c r="B329" s="74"/>
      <c r="C329" s="57"/>
      <c r="D329" s="57"/>
      <c r="E329" s="62"/>
      <c r="F329" s="62"/>
      <c r="G329" s="62"/>
    </row>
    <row r="330" spans="1:7" s="2" customFormat="1" x14ac:dyDescent="0.25">
      <c r="A330" s="70" t="s">
        <v>1167</v>
      </c>
      <c r="B330" s="74"/>
      <c r="C330" s="57"/>
      <c r="D330" s="57"/>
      <c r="E330" s="62"/>
      <c r="F330" s="62"/>
      <c r="G330" s="62"/>
    </row>
    <row r="331" spans="1:7" s="2" customFormat="1" x14ac:dyDescent="0.25">
      <c r="A331" s="70" t="s">
        <v>1168</v>
      </c>
      <c r="B331" s="74"/>
      <c r="C331" s="57"/>
      <c r="D331" s="57"/>
      <c r="E331" s="62"/>
      <c r="F331" s="62"/>
      <c r="G331" s="62"/>
    </row>
    <row r="332" spans="1:7" s="2" customFormat="1" x14ac:dyDescent="0.25">
      <c r="A332" s="80"/>
      <c r="B332" s="80" t="s">
        <v>1169</v>
      </c>
      <c r="C332" s="80" t="s">
        <v>275</v>
      </c>
      <c r="D332" s="80" t="s">
        <v>1121</v>
      </c>
      <c r="E332" s="80"/>
      <c r="F332" s="80" t="s">
        <v>799</v>
      </c>
      <c r="G332" s="80" t="s">
        <v>1122</v>
      </c>
    </row>
    <row r="333" spans="1:7" s="2" customFormat="1" x14ac:dyDescent="0.25">
      <c r="A333" s="70" t="s">
        <v>1170</v>
      </c>
      <c r="B333" s="83" t="s">
        <v>1171</v>
      </c>
      <c r="C333" s="158">
        <v>75597.119662839861</v>
      </c>
      <c r="D333" s="76">
        <v>52656</v>
      </c>
      <c r="E333" s="62"/>
      <c r="F333" s="92">
        <f>IF($C$346=0,"",IF(C333="[For completion]","",C333/$C$346))</f>
        <v>0.14883675485709522</v>
      </c>
      <c r="G333" s="92">
        <f>IF($D$346=0,"",IF(D333="[For completion]","",D333/$D$346))</f>
        <v>0.15139648420653129</v>
      </c>
    </row>
    <row r="334" spans="1:7" s="2" customFormat="1" x14ac:dyDescent="0.25">
      <c r="A334" s="70" t="s">
        <v>1172</v>
      </c>
      <c r="B334" s="83" t="s">
        <v>1173</v>
      </c>
      <c r="C334" s="158">
        <v>70951.782135769783</v>
      </c>
      <c r="D334" s="76">
        <v>45754</v>
      </c>
      <c r="E334" s="62"/>
      <c r="F334" s="92">
        <f t="shared" ref="F334:F345" si="13">IF($C$346=0,"",IF(C334="[For completion]","",C334/$C$346))</f>
        <v>0.13969094393429027</v>
      </c>
      <c r="G334" s="92">
        <f t="shared" ref="G334:G345" si="14">IF($D$346=0,"",IF(D334="[For completion]","",D334/$D$346))</f>
        <v>0.13155185996630267</v>
      </c>
    </row>
    <row r="335" spans="1:7" s="2" customFormat="1" x14ac:dyDescent="0.25">
      <c r="A335" s="70" t="s">
        <v>1174</v>
      </c>
      <c r="B335" s="83" t="s">
        <v>1175</v>
      </c>
      <c r="C335" s="158">
        <v>52704.943874659839</v>
      </c>
      <c r="D335" s="76">
        <v>36458</v>
      </c>
      <c r="E335" s="62"/>
      <c r="F335" s="92">
        <f t="shared" si="13"/>
        <v>0.10376629223726468</v>
      </c>
      <c r="G335" s="92">
        <f t="shared" si="14"/>
        <v>0.10482400906262759</v>
      </c>
    </row>
    <row r="336" spans="1:7" s="2" customFormat="1" x14ac:dyDescent="0.25">
      <c r="A336" s="70" t="s">
        <v>1176</v>
      </c>
      <c r="B336" s="83" t="s">
        <v>1177</v>
      </c>
      <c r="C336" s="158">
        <v>79634.023349778479</v>
      </c>
      <c r="D336" s="76">
        <v>61728</v>
      </c>
      <c r="E336" s="62"/>
      <c r="F336" s="92">
        <f t="shared" si="13"/>
        <v>0.15678467201471061</v>
      </c>
      <c r="G336" s="92">
        <f t="shared" si="14"/>
        <v>0.17748029051011782</v>
      </c>
    </row>
    <row r="337" spans="1:7" s="2" customFormat="1" x14ac:dyDescent="0.25">
      <c r="A337" s="70" t="s">
        <v>1178</v>
      </c>
      <c r="B337" s="83" t="s">
        <v>1179</v>
      </c>
      <c r="C337" s="158">
        <v>87932.175235989707</v>
      </c>
      <c r="D337" s="76">
        <v>72372</v>
      </c>
      <c r="E337" s="62"/>
      <c r="F337" s="92">
        <f t="shared" si="13"/>
        <v>0.17312219920573751</v>
      </c>
      <c r="G337" s="92">
        <f t="shared" si="14"/>
        <v>0.20808390981075439</v>
      </c>
    </row>
    <row r="338" spans="1:7" s="2" customFormat="1" x14ac:dyDescent="0.25">
      <c r="A338" s="70" t="s">
        <v>1180</v>
      </c>
      <c r="B338" s="83" t="s">
        <v>1181</v>
      </c>
      <c r="C338" s="158">
        <v>28484.070378779761</v>
      </c>
      <c r="D338" s="76">
        <v>22728</v>
      </c>
      <c r="E338" s="62"/>
      <c r="F338" s="92">
        <f t="shared" si="13"/>
        <v>5.6079869434266641E-2</v>
      </c>
      <c r="G338" s="92">
        <f t="shared" si="14"/>
        <v>6.5347525316128141E-2</v>
      </c>
    </row>
    <row r="339" spans="1:7" s="2" customFormat="1" x14ac:dyDescent="0.25">
      <c r="A339" s="70" t="s">
        <v>1182</v>
      </c>
      <c r="B339" s="83" t="s">
        <v>1183</v>
      </c>
      <c r="C339" s="158">
        <v>16573.180778110072</v>
      </c>
      <c r="D339" s="76">
        <v>10564</v>
      </c>
      <c r="E339" s="62"/>
      <c r="F339" s="92">
        <f t="shared" si="13"/>
        <v>3.2629529480425558E-2</v>
      </c>
      <c r="G339" s="92">
        <f t="shared" si="14"/>
        <v>3.0373603372033514E-2</v>
      </c>
    </row>
    <row r="340" spans="1:7" s="2" customFormat="1" x14ac:dyDescent="0.25">
      <c r="A340" s="70" t="s">
        <v>1184</v>
      </c>
      <c r="B340" s="83" t="s">
        <v>1185</v>
      </c>
      <c r="C340" s="158">
        <v>15477.89849164997</v>
      </c>
      <c r="D340" s="76">
        <v>8586</v>
      </c>
      <c r="E340" s="62"/>
      <c r="F340" s="92">
        <f t="shared" si="13"/>
        <v>3.0473121115976803E-2</v>
      </c>
      <c r="G340" s="92">
        <f t="shared" si="14"/>
        <v>2.4686459537322961E-2</v>
      </c>
    </row>
    <row r="341" spans="1:7" s="2" customFormat="1" x14ac:dyDescent="0.25">
      <c r="A341" s="70" t="s">
        <v>1186</v>
      </c>
      <c r="B341" s="83" t="s">
        <v>1187</v>
      </c>
      <c r="C341" s="158">
        <v>21306.719526810084</v>
      </c>
      <c r="D341" s="76">
        <v>12397</v>
      </c>
      <c r="E341" s="62"/>
      <c r="F341" s="92">
        <f t="shared" si="13"/>
        <v>4.1948992305054007E-2</v>
      </c>
      <c r="G341" s="92">
        <f t="shared" si="14"/>
        <v>3.5643843336151025E-2</v>
      </c>
    </row>
    <row r="342" spans="1:7" s="2" customFormat="1" x14ac:dyDescent="0.25">
      <c r="A342" s="70" t="s">
        <v>1188</v>
      </c>
      <c r="B342" s="70" t="s">
        <v>1189</v>
      </c>
      <c r="C342" s="158">
        <v>10085.449087880008</v>
      </c>
      <c r="D342" s="76">
        <v>5423</v>
      </c>
      <c r="F342" s="92">
        <f t="shared" si="13"/>
        <v>1.985638500793804E-2</v>
      </c>
      <c r="G342" s="92">
        <f t="shared" si="14"/>
        <v>1.5592204760179642E-2</v>
      </c>
    </row>
    <row r="343" spans="1:7" s="2" customFormat="1" x14ac:dyDescent="0.25">
      <c r="A343" s="70" t="s">
        <v>1190</v>
      </c>
      <c r="B343" s="70" t="s">
        <v>1191</v>
      </c>
      <c r="C343" s="158">
        <v>19616.799543069905</v>
      </c>
      <c r="D343" s="76">
        <v>8354</v>
      </c>
      <c r="F343" s="92">
        <f t="shared" si="13"/>
        <v>3.8621852230540293E-2</v>
      </c>
      <c r="G343" s="92">
        <f t="shared" si="14"/>
        <v>2.4019413344374099E-2</v>
      </c>
    </row>
    <row r="344" spans="1:7" s="2" customFormat="1" x14ac:dyDescent="0.25">
      <c r="A344" s="70" t="s">
        <v>1192</v>
      </c>
      <c r="B344" s="83" t="s">
        <v>1193</v>
      </c>
      <c r="C344" s="158">
        <v>22295.994275649962</v>
      </c>
      <c r="D344" s="76">
        <v>7481</v>
      </c>
      <c r="E344" s="62"/>
      <c r="F344" s="92">
        <f t="shared" si="13"/>
        <v>4.3896691422905088E-2</v>
      </c>
      <c r="G344" s="92">
        <f t="shared" si="14"/>
        <v>2.1509364523493252E-2</v>
      </c>
    </row>
    <row r="345" spans="1:7" s="2" customFormat="1" x14ac:dyDescent="0.25">
      <c r="A345" s="70" t="s">
        <v>1194</v>
      </c>
      <c r="B345" s="70" t="s">
        <v>1141</v>
      </c>
      <c r="C345" s="158">
        <v>7259.5422269100054</v>
      </c>
      <c r="D345" s="76">
        <v>3301</v>
      </c>
      <c r="F345" s="92">
        <f t="shared" si="13"/>
        <v>1.4292696753795162E-2</v>
      </c>
      <c r="G345" s="92">
        <f t="shared" si="14"/>
        <v>9.4910322539835876E-3</v>
      </c>
    </row>
    <row r="346" spans="1:7" s="2" customFormat="1" x14ac:dyDescent="0.25">
      <c r="A346" s="70" t="s">
        <v>1195</v>
      </c>
      <c r="B346" s="83" t="s">
        <v>315</v>
      </c>
      <c r="C346" s="110">
        <f>SUM(C333:C345)</f>
        <v>507919.69856789749</v>
      </c>
      <c r="D346" s="70">
        <f>SUM(D333:D345)</f>
        <v>347802</v>
      </c>
      <c r="E346" s="62"/>
      <c r="F346" s="156">
        <f>SUM(F333:F345)</f>
        <v>0.99999999999999989</v>
      </c>
      <c r="G346" s="156">
        <f>SUM(G333:G345)</f>
        <v>1</v>
      </c>
    </row>
    <row r="347" spans="1:7" s="2" customFormat="1" x14ac:dyDescent="0.25">
      <c r="A347" s="70" t="s">
        <v>1196</v>
      </c>
      <c r="B347" s="74"/>
      <c r="C347" s="52"/>
      <c r="D347" s="57"/>
      <c r="E347" s="62"/>
      <c r="F347" s="141"/>
      <c r="G347" s="141"/>
    </row>
    <row r="348" spans="1:7" s="2" customFormat="1" x14ac:dyDescent="0.25">
      <c r="A348" s="70" t="s">
        <v>1197</v>
      </c>
      <c r="B348" s="74"/>
      <c r="C348" s="52"/>
      <c r="D348" s="57"/>
      <c r="E348" s="62"/>
      <c r="F348" s="141"/>
      <c r="G348" s="141"/>
    </row>
    <row r="349" spans="1:7" s="2" customFormat="1" x14ac:dyDescent="0.25">
      <c r="A349" s="70" t="s">
        <v>1198</v>
      </c>
    </row>
    <row r="350" spans="1:7" s="2" customFormat="1" x14ac:dyDescent="0.25">
      <c r="A350" s="70" t="s">
        <v>1199</v>
      </c>
    </row>
    <row r="351" spans="1:7" s="2" customFormat="1" x14ac:dyDescent="0.25">
      <c r="A351" s="70" t="s">
        <v>1200</v>
      </c>
      <c r="B351" s="74"/>
      <c r="C351" s="52"/>
      <c r="D351" s="57"/>
      <c r="E351" s="62"/>
      <c r="F351" s="141"/>
      <c r="G351" s="141"/>
    </row>
    <row r="352" spans="1:7" s="2" customFormat="1" x14ac:dyDescent="0.25">
      <c r="A352" s="70" t="s">
        <v>1201</v>
      </c>
      <c r="B352" s="74"/>
      <c r="C352" s="52"/>
      <c r="D352" s="57"/>
      <c r="E352" s="62"/>
      <c r="F352" s="141"/>
      <c r="G352" s="141"/>
    </row>
    <row r="353" spans="1:7" s="2" customFormat="1" x14ac:dyDescent="0.25">
      <c r="A353" s="70" t="s">
        <v>1202</v>
      </c>
      <c r="B353" s="74"/>
      <c r="C353" s="52"/>
      <c r="D353" s="57"/>
      <c r="E353" s="62"/>
      <c r="F353" s="141"/>
      <c r="G353" s="141"/>
    </row>
    <row r="354" spans="1:7" s="2" customFormat="1" x14ac:dyDescent="0.25">
      <c r="A354" s="70" t="s">
        <v>1203</v>
      </c>
      <c r="B354" s="74"/>
      <c r="C354" s="52"/>
      <c r="D354" s="57"/>
      <c r="E354" s="62"/>
      <c r="F354" s="141"/>
      <c r="G354" s="141"/>
    </row>
    <row r="355" spans="1:7" s="2" customFormat="1" x14ac:dyDescent="0.25">
      <c r="A355" s="70" t="s">
        <v>1204</v>
      </c>
      <c r="B355" s="74"/>
      <c r="C355" s="57"/>
      <c r="D355" s="57"/>
      <c r="E355" s="62"/>
      <c r="F355" s="62"/>
      <c r="G355" s="62"/>
    </row>
    <row r="356" spans="1:7" s="2" customFormat="1" x14ac:dyDescent="0.25">
      <c r="A356" s="70" t="s">
        <v>1205</v>
      </c>
      <c r="B356" s="74"/>
      <c r="C356" s="57"/>
      <c r="D356" s="57"/>
      <c r="E356" s="62"/>
      <c r="F356" s="62"/>
      <c r="G356" s="62"/>
    </row>
    <row r="357" spans="1:7" s="2" customFormat="1" x14ac:dyDescent="0.25">
      <c r="A357" s="80"/>
      <c r="B357" s="80" t="s">
        <v>1206</v>
      </c>
      <c r="C357" s="80" t="s">
        <v>275</v>
      </c>
      <c r="D357" s="80" t="s">
        <v>1121</v>
      </c>
      <c r="E357" s="80"/>
      <c r="F357" s="80" t="s">
        <v>799</v>
      </c>
      <c r="G357" s="80" t="s">
        <v>1122</v>
      </c>
    </row>
    <row r="358" spans="1:7" s="2" customFormat="1" x14ac:dyDescent="0.25">
      <c r="A358" s="70" t="s">
        <v>1207</v>
      </c>
      <c r="B358" s="83" t="s">
        <v>1208</v>
      </c>
      <c r="C358" s="158">
        <v>362215.65017849905</v>
      </c>
      <c r="D358" s="76">
        <v>290013</v>
      </c>
      <c r="E358" s="62"/>
      <c r="F358" s="92">
        <f>IF($C$365=0,"",IF(C358="[For completion]","",C358/$C$365))</f>
        <v>0.71313566140431539</v>
      </c>
      <c r="G358" s="92">
        <f>IF($D$365=0,"",IF(D358="[For completion]","",D358/$D$365))</f>
        <v>0.83371807218524963</v>
      </c>
    </row>
    <row r="359" spans="1:7" s="2" customFormat="1" x14ac:dyDescent="0.25">
      <c r="A359" s="70" t="s">
        <v>1209</v>
      </c>
      <c r="B359" s="157" t="s">
        <v>1210</v>
      </c>
      <c r="C359" s="158">
        <v>49493.293197179621</v>
      </c>
      <c r="D359" s="76">
        <v>31532</v>
      </c>
      <c r="E359" s="62"/>
      <c r="F359" s="92">
        <f t="shared" ref="F359:F364" si="15">IF($C$365=0,"",IF(C359="[For completion]","",C359/$C$365))</f>
        <v>9.7443145711276921E-2</v>
      </c>
      <c r="G359" s="92">
        <f t="shared" ref="G359:G364" si="16">IF($D$365=0,"",IF(D359="[For completion]","",D359/$D$365))</f>
        <v>9.0646964971036789E-2</v>
      </c>
    </row>
    <row r="360" spans="1:7" s="2" customFormat="1" x14ac:dyDescent="0.25">
      <c r="A360" s="70" t="s">
        <v>1211</v>
      </c>
      <c r="B360" s="83" t="s">
        <v>1212</v>
      </c>
      <c r="C360" s="158">
        <v>0</v>
      </c>
      <c r="D360" s="76">
        <v>0</v>
      </c>
      <c r="E360" s="62"/>
      <c r="F360" s="92">
        <f t="shared" si="15"/>
        <v>0</v>
      </c>
      <c r="G360" s="92">
        <f t="shared" si="16"/>
        <v>0</v>
      </c>
    </row>
    <row r="361" spans="1:7" s="2" customFormat="1" x14ac:dyDescent="0.25">
      <c r="A361" s="70" t="s">
        <v>1213</v>
      </c>
      <c r="B361" s="83" t="s">
        <v>1214</v>
      </c>
      <c r="C361" s="158">
        <v>26920.834521920118</v>
      </c>
      <c r="D361" s="76">
        <v>17115</v>
      </c>
      <c r="E361" s="62"/>
      <c r="F361" s="92">
        <f t="shared" si="15"/>
        <v>5.3002146988637283E-2</v>
      </c>
      <c r="G361" s="92">
        <f t="shared" si="16"/>
        <v>4.9201535122392955E-2</v>
      </c>
    </row>
    <row r="362" spans="1:7" s="2" customFormat="1" x14ac:dyDescent="0.25">
      <c r="A362" s="70" t="s">
        <v>1215</v>
      </c>
      <c r="B362" s="83" t="s">
        <v>1216</v>
      </c>
      <c r="C362" s="158">
        <v>69214.000383650084</v>
      </c>
      <c r="D362" s="76">
        <v>9065</v>
      </c>
      <c r="E362" s="62"/>
      <c r="F362" s="92">
        <f t="shared" si="15"/>
        <v>0.13626957288485148</v>
      </c>
      <c r="G362" s="92">
        <f t="shared" si="16"/>
        <v>2.6059708786707107E-2</v>
      </c>
    </row>
    <row r="363" spans="1:7" s="2" customFormat="1" x14ac:dyDescent="0.25">
      <c r="A363" s="70" t="s">
        <v>1217</v>
      </c>
      <c r="B363" s="83" t="s">
        <v>1218</v>
      </c>
      <c r="C363" s="158">
        <v>75.920286650000008</v>
      </c>
      <c r="D363" s="76">
        <v>130</v>
      </c>
      <c r="E363" s="62"/>
      <c r="F363" s="92">
        <f t="shared" si="15"/>
        <v>1.4947301091897101E-4</v>
      </c>
      <c r="G363" s="92">
        <f t="shared" si="16"/>
        <v>3.7371893461356025E-4</v>
      </c>
    </row>
    <row r="364" spans="1:7" s="2" customFormat="1" x14ac:dyDescent="0.25">
      <c r="A364" s="70" t="s">
        <v>1219</v>
      </c>
      <c r="B364" s="83" t="s">
        <v>674</v>
      </c>
      <c r="C364" s="158">
        <v>0</v>
      </c>
      <c r="D364" s="76">
        <v>0</v>
      </c>
      <c r="E364" s="62"/>
      <c r="F364" s="92">
        <f t="shared" si="15"/>
        <v>0</v>
      </c>
      <c r="G364" s="92">
        <f t="shared" si="16"/>
        <v>0</v>
      </c>
    </row>
    <row r="365" spans="1:7" s="2" customFormat="1" x14ac:dyDescent="0.25">
      <c r="A365" s="70" t="s">
        <v>1220</v>
      </c>
      <c r="B365" s="83" t="s">
        <v>315</v>
      </c>
      <c r="C365" s="110">
        <f>SUM(C358:C364)</f>
        <v>507919.69856789889</v>
      </c>
      <c r="D365" s="70">
        <f>SUM(D358:D364)</f>
        <v>347855</v>
      </c>
      <c r="E365" s="62"/>
      <c r="F365" s="156">
        <f>SUM(F358:F364)</f>
        <v>0.99999999999999989</v>
      </c>
      <c r="G365" s="156">
        <f>SUM(G358:G364)</f>
        <v>1</v>
      </c>
    </row>
    <row r="366" spans="1:7" s="2" customFormat="1" x14ac:dyDescent="0.25">
      <c r="A366" s="70" t="s">
        <v>1221</v>
      </c>
      <c r="B366" s="74"/>
      <c r="C366" s="57"/>
      <c r="D366" s="57"/>
      <c r="E366" s="62"/>
      <c r="F366" s="62"/>
      <c r="G366" s="62"/>
    </row>
    <row r="367" spans="1:7" s="2" customFormat="1" x14ac:dyDescent="0.25">
      <c r="A367" s="80"/>
      <c r="B367" s="80" t="s">
        <v>1222</v>
      </c>
      <c r="C367" s="80" t="s">
        <v>275</v>
      </c>
      <c r="D367" s="80" t="s">
        <v>1121</v>
      </c>
      <c r="E367" s="80"/>
      <c r="F367" s="80" t="s">
        <v>799</v>
      </c>
      <c r="G367" s="80" t="s">
        <v>1122</v>
      </c>
    </row>
    <row r="368" spans="1:7" s="2" customFormat="1" x14ac:dyDescent="0.25">
      <c r="A368" s="70" t="s">
        <v>1223</v>
      </c>
      <c r="B368" s="83" t="s">
        <v>1224</v>
      </c>
      <c r="C368" s="158">
        <v>22295.994275649962</v>
      </c>
      <c r="D368" s="76">
        <v>7481</v>
      </c>
      <c r="E368" s="62"/>
      <c r="F368" s="92">
        <f>IF($C$372=0,"",IF(C368="[For completion]","",C368/$C$372))</f>
        <v>4.3896691422904872E-2</v>
      </c>
      <c r="G368" s="92">
        <f>IF($D$372=0,"",IF(D368="[For completion]","",D368/$D$372))</f>
        <v>2.1509364523493252E-2</v>
      </c>
    </row>
    <row r="369" spans="1:7" s="2" customFormat="1" x14ac:dyDescent="0.25">
      <c r="A369" s="70" t="s">
        <v>1225</v>
      </c>
      <c r="B369" s="157" t="s">
        <v>1226</v>
      </c>
      <c r="C369" s="158">
        <v>485623.70429225004</v>
      </c>
      <c r="D369" s="76">
        <v>340321</v>
      </c>
      <c r="E369" s="62"/>
      <c r="F369" s="92">
        <f>IF($C$372=0,"",IF(C369="[For completion]","",C369/$C$372))</f>
        <v>0.95610330857709513</v>
      </c>
      <c r="G369" s="92">
        <f>IF($D$372=0,"",IF(D369="[For completion]","",D369/$D$372))</f>
        <v>0.97849063547650672</v>
      </c>
    </row>
    <row r="370" spans="1:7" s="2" customFormat="1" x14ac:dyDescent="0.25">
      <c r="A370" s="70" t="s">
        <v>1227</v>
      </c>
      <c r="B370" s="83" t="s">
        <v>674</v>
      </c>
      <c r="C370" s="158">
        <v>0</v>
      </c>
      <c r="D370" s="76">
        <v>0</v>
      </c>
      <c r="E370" s="62"/>
      <c r="F370" s="92">
        <f>IF($C$372=0,"",IF(C370="[For completion]","",C370/$C$372))</f>
        <v>0</v>
      </c>
      <c r="G370" s="92">
        <f>IF($D$372=0,"",IF(D370="[For completion]","",D370/$D$372))</f>
        <v>0</v>
      </c>
    </row>
    <row r="371" spans="1:7" s="2" customFormat="1" x14ac:dyDescent="0.25">
      <c r="A371" s="70" t="s">
        <v>1228</v>
      </c>
      <c r="B371" s="70" t="s">
        <v>1141</v>
      </c>
      <c r="C371" s="158">
        <v>0</v>
      </c>
      <c r="D371" s="76">
        <v>0</v>
      </c>
      <c r="E371" s="62"/>
      <c r="F371" s="92">
        <f>IF($C$372=0,"",IF(C371="[For completion]","",C371/$C$372))</f>
        <v>0</v>
      </c>
      <c r="G371" s="92">
        <f>IF($D$372=0,"",IF(D371="[For completion]","",D371/$D$372))</f>
        <v>0</v>
      </c>
    </row>
    <row r="372" spans="1:7" s="2" customFormat="1" x14ac:dyDescent="0.25">
      <c r="A372" s="70" t="s">
        <v>1229</v>
      </c>
      <c r="B372" s="83" t="s">
        <v>315</v>
      </c>
      <c r="C372" s="110">
        <f>SUM(C368:C371)</f>
        <v>507919.69856789999</v>
      </c>
      <c r="D372" s="70">
        <f>SUM(D368:D371)</f>
        <v>347802</v>
      </c>
      <c r="E372" s="62"/>
      <c r="F372" s="156">
        <f>SUM(F368:F371)</f>
        <v>1</v>
      </c>
      <c r="G372" s="156">
        <f>SUM(G368:G371)</f>
        <v>1</v>
      </c>
    </row>
    <row r="373" spans="1:7" s="2" customFormat="1" x14ac:dyDescent="0.25">
      <c r="A373" s="70" t="s">
        <v>1230</v>
      </c>
      <c r="B373" s="74"/>
      <c r="C373" s="57"/>
      <c r="D373" s="57"/>
      <c r="E373" s="62"/>
      <c r="F373" s="62"/>
      <c r="G373" s="62"/>
    </row>
    <row r="374" spans="1:7" s="2" customFormat="1" ht="15" customHeight="1" x14ac:dyDescent="0.25">
      <c r="A374" s="80"/>
      <c r="B374" s="80" t="s">
        <v>1493</v>
      </c>
      <c r="C374" s="80" t="s">
        <v>1231</v>
      </c>
      <c r="D374" s="80" t="s">
        <v>1232</v>
      </c>
      <c r="E374" s="80"/>
      <c r="F374" s="80" t="s">
        <v>1233</v>
      </c>
      <c r="G374" s="80" t="s">
        <v>1234</v>
      </c>
    </row>
    <row r="375" spans="1:7" s="2" customFormat="1" x14ac:dyDescent="0.25">
      <c r="A375" s="70" t="s">
        <v>1235</v>
      </c>
      <c r="B375" s="83" t="s">
        <v>1208</v>
      </c>
      <c r="C375" s="158"/>
      <c r="D375" s="158">
        <v>241752.04234718735</v>
      </c>
      <c r="E375" s="54"/>
      <c r="F375" s="158"/>
      <c r="G375" s="158"/>
    </row>
    <row r="376" spans="1:7" s="2" customFormat="1" x14ac:dyDescent="0.25">
      <c r="A376" s="70" t="s">
        <v>1236</v>
      </c>
      <c r="B376" s="83" t="s">
        <v>1210</v>
      </c>
      <c r="C376" s="158"/>
      <c r="D376" s="158">
        <v>8717.6647723168026</v>
      </c>
      <c r="E376" s="54"/>
      <c r="F376" s="158"/>
      <c r="G376" s="158"/>
    </row>
    <row r="377" spans="1:7" s="2" customFormat="1" x14ac:dyDescent="0.25">
      <c r="A377" s="70" t="s">
        <v>1237</v>
      </c>
      <c r="B377" s="83" t="s">
        <v>1212</v>
      </c>
      <c r="C377" s="158"/>
      <c r="D377" s="158">
        <v>0</v>
      </c>
      <c r="E377" s="54"/>
      <c r="F377" s="158"/>
      <c r="G377" s="158"/>
    </row>
    <row r="378" spans="1:7" s="2" customFormat="1" x14ac:dyDescent="0.25">
      <c r="A378" s="70" t="s">
        <v>1238</v>
      </c>
      <c r="B378" s="83" t="s">
        <v>1214</v>
      </c>
      <c r="C378" s="158"/>
      <c r="D378" s="158">
        <v>7391.8919143380426</v>
      </c>
      <c r="E378" s="54"/>
      <c r="F378" s="158"/>
      <c r="G378" s="158"/>
    </row>
    <row r="379" spans="1:7" s="2" customFormat="1" x14ac:dyDescent="0.25">
      <c r="A379" s="70" t="s">
        <v>1239</v>
      </c>
      <c r="B379" s="83" t="s">
        <v>1216</v>
      </c>
      <c r="C379" s="158"/>
      <c r="D379" s="158">
        <v>24788.626700973284</v>
      </c>
      <c r="E379" s="54"/>
      <c r="F379" s="158"/>
      <c r="G379" s="158"/>
    </row>
    <row r="380" spans="1:7" s="2" customFormat="1" x14ac:dyDescent="0.25">
      <c r="A380" s="70" t="s">
        <v>1240</v>
      </c>
      <c r="B380" s="83" t="s">
        <v>1218</v>
      </c>
      <c r="C380" s="158"/>
      <c r="D380" s="158">
        <v>14.148398419599999</v>
      </c>
      <c r="E380" s="54"/>
      <c r="F380" s="158"/>
      <c r="G380" s="158"/>
    </row>
    <row r="381" spans="1:7" s="2" customFormat="1" x14ac:dyDescent="0.25">
      <c r="A381" s="70" t="s">
        <v>1241</v>
      </c>
      <c r="B381" s="83" t="s">
        <v>674</v>
      </c>
      <c r="C381" s="158"/>
      <c r="D381" s="158">
        <v>0</v>
      </c>
      <c r="E381" s="54"/>
      <c r="F381" s="158"/>
      <c r="G381" s="158"/>
    </row>
    <row r="382" spans="1:7" s="2" customFormat="1" x14ac:dyDescent="0.25">
      <c r="A382" s="70" t="s">
        <v>1242</v>
      </c>
      <c r="B382" s="83" t="s">
        <v>315</v>
      </c>
      <c r="C382" s="110">
        <f>SUM(C375:C381)</f>
        <v>0</v>
      </c>
      <c r="D382" s="110">
        <f>SUM(D375:D381)</f>
        <v>282664.37413323508</v>
      </c>
      <c r="E382" s="54"/>
      <c r="F382" s="158"/>
      <c r="G382" s="137"/>
    </row>
    <row r="383" spans="1:7" s="2" customFormat="1" x14ac:dyDescent="0.25">
      <c r="A383" s="70" t="s">
        <v>1243</v>
      </c>
      <c r="B383" s="83" t="s">
        <v>1244</v>
      </c>
      <c r="C383" s="57"/>
      <c r="D383" s="57"/>
      <c r="E383" s="54"/>
      <c r="F383" s="158"/>
      <c r="G383" s="92" t="str">
        <f>IF($D$393=0,"",IF(D382="[For completion]","",D382/$D$393))</f>
        <v/>
      </c>
    </row>
    <row r="384" spans="1:7" s="2" customFormat="1" x14ac:dyDescent="0.25">
      <c r="A384" s="70" t="s">
        <v>1245</v>
      </c>
      <c r="B384" s="57"/>
      <c r="C384" s="57"/>
      <c r="D384" s="57"/>
      <c r="E384" s="57"/>
      <c r="F384" s="57"/>
      <c r="G384" s="137" t="str">
        <f>IF($D$393=0,"",IF(D383="[For completion]","",D383/$D$393))</f>
        <v/>
      </c>
    </row>
    <row r="385" spans="1:7" s="2" customFormat="1" x14ac:dyDescent="0.25">
      <c r="A385" s="70" t="s">
        <v>1246</v>
      </c>
      <c r="B385" s="74"/>
      <c r="C385" s="52"/>
      <c r="D385" s="57"/>
      <c r="E385" s="54"/>
      <c r="F385" s="137"/>
      <c r="G385" s="137" t="str">
        <f t="shared" ref="G385:G393" si="17">IF($D$393=0,"",IF(D385="[For completion]","",D385/$D$393))</f>
        <v/>
      </c>
    </row>
    <row r="386" spans="1:7" s="2" customFormat="1" x14ac:dyDescent="0.25">
      <c r="A386" s="70" t="s">
        <v>1247</v>
      </c>
      <c r="B386" s="74"/>
      <c r="C386" s="52"/>
      <c r="D386" s="57"/>
      <c r="E386" s="54"/>
      <c r="F386" s="137"/>
      <c r="G386" s="137" t="str">
        <f t="shared" si="17"/>
        <v/>
      </c>
    </row>
    <row r="387" spans="1:7" s="2" customFormat="1" x14ac:dyDescent="0.25">
      <c r="A387" s="70" t="s">
        <v>1248</v>
      </c>
      <c r="B387" s="74"/>
      <c r="C387" s="52"/>
      <c r="D387" s="57"/>
      <c r="E387" s="54"/>
      <c r="F387" s="137"/>
      <c r="G387" s="137" t="str">
        <f t="shared" si="17"/>
        <v/>
      </c>
    </row>
    <row r="388" spans="1:7" s="2" customFormat="1" x14ac:dyDescent="0.25">
      <c r="A388" s="70" t="s">
        <v>1249</v>
      </c>
      <c r="B388" s="74"/>
      <c r="C388" s="52"/>
      <c r="D388" s="57"/>
      <c r="E388" s="54"/>
      <c r="F388" s="137"/>
      <c r="G388" s="137" t="str">
        <f t="shared" si="17"/>
        <v/>
      </c>
    </row>
    <row r="389" spans="1:7" s="2" customFormat="1" x14ac:dyDescent="0.25">
      <c r="A389" s="70" t="s">
        <v>1250</v>
      </c>
      <c r="B389" s="74"/>
      <c r="C389" s="52"/>
      <c r="D389" s="57"/>
      <c r="E389" s="54"/>
      <c r="F389" s="137"/>
      <c r="G389" s="137" t="str">
        <f t="shared" si="17"/>
        <v/>
      </c>
    </row>
    <row r="390" spans="1:7" s="2" customFormat="1" x14ac:dyDescent="0.25">
      <c r="A390" s="70" t="s">
        <v>1251</v>
      </c>
      <c r="B390" s="74"/>
      <c r="C390" s="52"/>
      <c r="D390" s="57"/>
      <c r="E390" s="54"/>
      <c r="F390" s="137"/>
      <c r="G390" s="137" t="str">
        <f t="shared" si="17"/>
        <v/>
      </c>
    </row>
    <row r="391" spans="1:7" s="2" customFormat="1" x14ac:dyDescent="0.25">
      <c r="A391" s="70" t="s">
        <v>1252</v>
      </c>
      <c r="B391" s="74"/>
      <c r="C391" s="52"/>
      <c r="D391" s="57"/>
      <c r="E391" s="54"/>
      <c r="F391" s="137"/>
      <c r="G391" s="137" t="str">
        <f t="shared" si="17"/>
        <v/>
      </c>
    </row>
    <row r="392" spans="1:7" s="2" customFormat="1" x14ac:dyDescent="0.25">
      <c r="A392" s="70" t="s">
        <v>1253</v>
      </c>
      <c r="B392" s="74"/>
      <c r="C392" s="52"/>
      <c r="D392" s="57"/>
      <c r="E392" s="54"/>
      <c r="F392" s="137"/>
      <c r="G392" s="137" t="str">
        <f t="shared" si="17"/>
        <v/>
      </c>
    </row>
    <row r="393" spans="1:7" s="2" customFormat="1" x14ac:dyDescent="0.25">
      <c r="A393" s="70" t="s">
        <v>1254</v>
      </c>
      <c r="B393" s="74"/>
      <c r="C393" s="52"/>
      <c r="D393" s="57"/>
      <c r="E393" s="54"/>
      <c r="F393" s="137"/>
      <c r="G393" s="137" t="str">
        <f t="shared" si="17"/>
        <v/>
      </c>
    </row>
    <row r="394" spans="1:7" s="2" customFormat="1" x14ac:dyDescent="0.25">
      <c r="A394" s="70" t="s">
        <v>1255</v>
      </c>
      <c r="B394" s="57"/>
      <c r="C394" s="87"/>
      <c r="D394" s="57"/>
      <c r="E394" s="54"/>
      <c r="F394" s="54"/>
      <c r="G394" s="54"/>
    </row>
    <row r="395" spans="1:7" s="2" customFormat="1" x14ac:dyDescent="0.25">
      <c r="A395" s="70" t="s">
        <v>1256</v>
      </c>
      <c r="B395" s="57"/>
      <c r="C395" s="87"/>
      <c r="D395" s="57"/>
      <c r="E395" s="54"/>
      <c r="F395" s="54"/>
      <c r="G395" s="54"/>
    </row>
    <row r="396" spans="1:7" s="2" customFormat="1" x14ac:dyDescent="0.25">
      <c r="A396" s="70" t="s">
        <v>1257</v>
      </c>
      <c r="B396" s="57"/>
      <c r="C396" s="87"/>
      <c r="D396" s="57"/>
      <c r="E396" s="54"/>
      <c r="F396" s="54"/>
      <c r="G396" s="54"/>
    </row>
    <row r="397" spans="1:7" s="2" customFormat="1" x14ac:dyDescent="0.25">
      <c r="A397" s="70" t="s">
        <v>1258</v>
      </c>
      <c r="B397" s="57"/>
      <c r="C397" s="87"/>
      <c r="D397" s="57"/>
      <c r="E397" s="54"/>
      <c r="F397" s="54"/>
      <c r="G397" s="54"/>
    </row>
    <row r="398" spans="1:7" s="2" customFormat="1" x14ac:dyDescent="0.25">
      <c r="A398" s="70" t="s">
        <v>1259</v>
      </c>
      <c r="B398" s="57"/>
      <c r="C398" s="87"/>
      <c r="D398" s="57"/>
      <c r="E398" s="54"/>
      <c r="F398" s="54"/>
      <c r="G398" s="54"/>
    </row>
    <row r="399" spans="1:7" s="2" customFormat="1" x14ac:dyDescent="0.25">
      <c r="A399" s="70" t="s">
        <v>1260</v>
      </c>
      <c r="B399" s="57"/>
      <c r="C399" s="87"/>
      <c r="D399" s="57"/>
      <c r="E399" s="54"/>
      <c r="F399" s="54"/>
      <c r="G399" s="54"/>
    </row>
    <row r="400" spans="1:7" s="2" customFormat="1" x14ac:dyDescent="0.25">
      <c r="A400" s="70" t="s">
        <v>1261</v>
      </c>
      <c r="B400" s="57"/>
      <c r="C400" s="87"/>
      <c r="D400" s="57"/>
      <c r="E400" s="54"/>
      <c r="F400" s="54"/>
      <c r="G400" s="54"/>
    </row>
    <row r="401" spans="1:7" s="2" customFormat="1" x14ac:dyDescent="0.25">
      <c r="A401" s="70" t="s">
        <v>1262</v>
      </c>
      <c r="B401" s="57"/>
      <c r="C401" s="87"/>
      <c r="D401" s="57"/>
      <c r="E401" s="54"/>
      <c r="F401" s="54"/>
      <c r="G401" s="54"/>
    </row>
    <row r="402" spans="1:7" s="2" customFormat="1" x14ac:dyDescent="0.25">
      <c r="A402" s="70" t="s">
        <v>1263</v>
      </c>
      <c r="B402" s="57"/>
      <c r="C402" s="87"/>
      <c r="D402" s="57"/>
      <c r="E402" s="54"/>
      <c r="F402" s="54"/>
      <c r="G402" s="54"/>
    </row>
    <row r="403" spans="1:7" s="2" customFormat="1" x14ac:dyDescent="0.25">
      <c r="A403" s="70" t="s">
        <v>1264</v>
      </c>
      <c r="B403" s="57"/>
      <c r="C403" s="87"/>
      <c r="D403" s="57"/>
      <c r="E403" s="54"/>
      <c r="F403" s="54"/>
      <c r="G403" s="54"/>
    </row>
    <row r="404" spans="1:7" s="2" customFormat="1" x14ac:dyDescent="0.25">
      <c r="A404" s="70" t="s">
        <v>1265</v>
      </c>
      <c r="B404" s="57"/>
      <c r="C404" s="87"/>
      <c r="D404" s="57"/>
      <c r="E404" s="54"/>
      <c r="F404" s="54"/>
      <c r="G404" s="54"/>
    </row>
    <row r="405" spans="1:7" s="2" customFormat="1" x14ac:dyDescent="0.25">
      <c r="A405" s="70" t="s">
        <v>1266</v>
      </c>
      <c r="B405" s="57"/>
      <c r="C405" s="87"/>
      <c r="D405" s="57"/>
      <c r="E405" s="54"/>
      <c r="F405" s="54"/>
      <c r="G405" s="54"/>
    </row>
    <row r="406" spans="1:7" s="2" customFormat="1" x14ac:dyDescent="0.25">
      <c r="A406" s="70" t="s">
        <v>1267</v>
      </c>
      <c r="B406" s="57"/>
      <c r="C406" s="87"/>
      <c r="D406" s="57"/>
      <c r="E406" s="54"/>
      <c r="F406" s="54"/>
      <c r="G406" s="54"/>
    </row>
    <row r="407" spans="1:7" s="2" customFormat="1" x14ac:dyDescent="0.25">
      <c r="A407" s="70" t="s">
        <v>1268</v>
      </c>
      <c r="B407" s="57"/>
      <c r="C407" s="87"/>
      <c r="D407" s="57"/>
      <c r="E407" s="54"/>
      <c r="F407" s="54"/>
      <c r="G407" s="54"/>
    </row>
    <row r="408" spans="1:7" s="2" customFormat="1" x14ac:dyDescent="0.25">
      <c r="A408" s="70" t="s">
        <v>1269</v>
      </c>
      <c r="B408" s="57"/>
      <c r="C408" s="87"/>
      <c r="D408" s="57"/>
      <c r="E408" s="54"/>
      <c r="F408" s="54"/>
      <c r="G408" s="54"/>
    </row>
    <row r="409" spans="1:7" s="2" customFormat="1" x14ac:dyDescent="0.25">
      <c r="A409" s="70" t="s">
        <v>1270</v>
      </c>
      <c r="B409" s="57"/>
      <c r="C409" s="87"/>
      <c r="D409" s="57"/>
      <c r="E409" s="54"/>
      <c r="F409" s="54"/>
      <c r="G409" s="54"/>
    </row>
    <row r="410" spans="1:7" s="2" customFormat="1" x14ac:dyDescent="0.25">
      <c r="A410" s="70" t="s">
        <v>1271</v>
      </c>
      <c r="B410" s="57"/>
      <c r="C410" s="87"/>
      <c r="D410" s="57"/>
      <c r="E410" s="54"/>
      <c r="F410" s="54"/>
      <c r="G410" s="54"/>
    </row>
    <row r="411" spans="1:7" s="2" customFormat="1" x14ac:dyDescent="0.25">
      <c r="A411" s="70" t="s">
        <v>1272</v>
      </c>
      <c r="B411" s="57"/>
      <c r="C411" s="87"/>
      <c r="D411" s="57"/>
      <c r="E411" s="54"/>
      <c r="F411" s="54"/>
      <c r="G411" s="54"/>
    </row>
    <row r="412" spans="1:7" s="2" customFormat="1" x14ac:dyDescent="0.25">
      <c r="A412" s="70" t="s">
        <v>1273</v>
      </c>
      <c r="B412" s="57"/>
      <c r="C412" s="87"/>
      <c r="D412" s="57"/>
      <c r="E412" s="54"/>
      <c r="F412" s="54"/>
      <c r="G412" s="54"/>
    </row>
    <row r="413" spans="1:7" s="2" customFormat="1" x14ac:dyDescent="0.25">
      <c r="A413" s="70" t="s">
        <v>1274</v>
      </c>
      <c r="B413" s="57"/>
      <c r="C413" s="87"/>
      <c r="D413" s="57"/>
      <c r="E413" s="54"/>
      <c r="F413" s="54"/>
      <c r="G413" s="54"/>
    </row>
    <row r="414" spans="1:7" s="2" customFormat="1" x14ac:dyDescent="0.25">
      <c r="A414" s="70" t="s">
        <v>1275</v>
      </c>
      <c r="B414" s="57"/>
      <c r="C414" s="87"/>
      <c r="D414" s="57"/>
      <c r="E414" s="54"/>
      <c r="F414" s="54"/>
      <c r="G414" s="54"/>
    </row>
    <row r="415" spans="1:7" s="2" customFormat="1" x14ac:dyDescent="0.25">
      <c r="A415" s="70" t="s">
        <v>1276</v>
      </c>
      <c r="B415" s="57"/>
      <c r="C415" s="87"/>
      <c r="D415" s="57"/>
      <c r="E415" s="54"/>
      <c r="F415" s="54"/>
      <c r="G415" s="54"/>
    </row>
    <row r="416" spans="1:7" s="2" customFormat="1" x14ac:dyDescent="0.25">
      <c r="A416" s="70" t="s">
        <v>1277</v>
      </c>
      <c r="B416" s="57"/>
      <c r="C416" s="87"/>
      <c r="D416" s="57"/>
      <c r="E416" s="54"/>
      <c r="F416" s="54"/>
      <c r="G416" s="54"/>
    </row>
    <row r="417" spans="1:7" s="2" customFormat="1" x14ac:dyDescent="0.25">
      <c r="A417" s="70" t="s">
        <v>1278</v>
      </c>
      <c r="B417" s="57"/>
      <c r="C417" s="87"/>
      <c r="D417" s="57"/>
      <c r="E417" s="54"/>
      <c r="F417" s="54"/>
      <c r="G417" s="54"/>
    </row>
    <row r="418" spans="1:7" s="2" customFormat="1" x14ac:dyDescent="0.25">
      <c r="A418" s="70" t="s">
        <v>1279</v>
      </c>
      <c r="B418" s="57"/>
      <c r="C418" s="87"/>
      <c r="D418" s="57"/>
      <c r="E418" s="54"/>
      <c r="F418" s="54"/>
      <c r="G418" s="54"/>
    </row>
    <row r="419" spans="1:7" s="2" customFormat="1" x14ac:dyDescent="0.25">
      <c r="A419" s="70" t="s">
        <v>1280</v>
      </c>
      <c r="B419" s="57"/>
      <c r="C419" s="87"/>
      <c r="D419" s="57"/>
      <c r="E419" s="54"/>
      <c r="F419" s="54"/>
      <c r="G419" s="54"/>
    </row>
    <row r="420" spans="1:7" s="2" customFormat="1" x14ac:dyDescent="0.25">
      <c r="A420" s="70" t="s">
        <v>1281</v>
      </c>
      <c r="B420" s="57"/>
      <c r="C420" s="87"/>
      <c r="D420" s="57"/>
      <c r="E420" s="54"/>
      <c r="F420" s="54"/>
      <c r="G420" s="54"/>
    </row>
    <row r="421" spans="1:7" s="2" customFormat="1" x14ac:dyDescent="0.25">
      <c r="A421" s="70" t="s">
        <v>1282</v>
      </c>
      <c r="B421" s="57"/>
      <c r="C421" s="87"/>
      <c r="D421" s="57"/>
      <c r="E421" s="54"/>
      <c r="F421" s="54"/>
      <c r="G421" s="54"/>
    </row>
    <row r="422" spans="1:7" s="2" customFormat="1" x14ac:dyDescent="0.25">
      <c r="A422" s="70" t="s">
        <v>1283</v>
      </c>
      <c r="B422" s="57"/>
      <c r="C422" s="87"/>
      <c r="D422" s="57"/>
      <c r="E422" s="54"/>
      <c r="F422" s="54"/>
      <c r="G422" s="54"/>
    </row>
    <row r="423" spans="1:7" ht="18.75" x14ac:dyDescent="0.25">
      <c r="A423" s="149"/>
      <c r="B423" s="159" t="s">
        <v>762</v>
      </c>
      <c r="C423" s="149"/>
      <c r="D423" s="149"/>
      <c r="E423" s="149"/>
      <c r="F423" s="151"/>
      <c r="G423" s="151"/>
    </row>
    <row r="424" spans="1:7" ht="15" customHeight="1" x14ac:dyDescent="0.25">
      <c r="A424" s="79"/>
      <c r="B424" s="79" t="s">
        <v>1284</v>
      </c>
      <c r="C424" s="79" t="s">
        <v>995</v>
      </c>
      <c r="D424" s="79" t="s">
        <v>996</v>
      </c>
      <c r="E424" s="79"/>
      <c r="F424" s="79" t="s">
        <v>800</v>
      </c>
      <c r="G424" s="79" t="s">
        <v>997</v>
      </c>
    </row>
    <row r="425" spans="1:7" x14ac:dyDescent="0.25">
      <c r="A425" s="70" t="s">
        <v>1285</v>
      </c>
      <c r="B425" s="70" t="s">
        <v>999</v>
      </c>
      <c r="C425" s="158">
        <f>(C452/D452)*1000</f>
        <v>6893.3158077451135</v>
      </c>
      <c r="D425" s="219"/>
      <c r="E425" s="100"/>
      <c r="F425" s="101"/>
      <c r="G425" s="101"/>
    </row>
    <row r="426" spans="1:7" x14ac:dyDescent="0.25">
      <c r="A426" s="100"/>
      <c r="C426" s="76"/>
      <c r="D426" s="219"/>
      <c r="E426" s="100"/>
      <c r="F426" s="101"/>
      <c r="G426" s="101"/>
    </row>
    <row r="427" spans="1:7" x14ac:dyDescent="0.25">
      <c r="B427" s="70" t="s">
        <v>1000</v>
      </c>
      <c r="C427" s="76"/>
      <c r="D427" s="219"/>
      <c r="E427" s="100"/>
      <c r="F427" s="101"/>
      <c r="G427" s="101"/>
    </row>
    <row r="428" spans="1:7" x14ac:dyDescent="0.25">
      <c r="A428" s="70" t="s">
        <v>1286</v>
      </c>
      <c r="B428" s="179" t="s">
        <v>3126</v>
      </c>
      <c r="C428" s="158">
        <v>2551.1434822199967</v>
      </c>
      <c r="D428" s="204">
        <v>2689</v>
      </c>
      <c r="E428" s="100"/>
      <c r="F428" s="92">
        <f t="shared" ref="F428:F451" si="18">IF($C$452=0,"",IF(C428="[for completion]","",C428/$C$452))</f>
        <v>6.3996101298427435E-2</v>
      </c>
      <c r="G428" s="92">
        <f t="shared" ref="G428:G451" si="19">IF($D$452=0,"",IF(D428="[for completion]","",D428/$D$452))</f>
        <v>0.46498357254020406</v>
      </c>
    </row>
    <row r="429" spans="1:7" x14ac:dyDescent="0.25">
      <c r="A429" s="70" t="s">
        <v>1287</v>
      </c>
      <c r="B429" s="179" t="s">
        <v>3127</v>
      </c>
      <c r="C429" s="158">
        <v>5049.5176828000049</v>
      </c>
      <c r="D429" s="204">
        <v>1551</v>
      </c>
      <c r="E429" s="100"/>
      <c r="F429" s="92">
        <f t="shared" si="18"/>
        <v>0.12666847136934303</v>
      </c>
      <c r="G429" s="92">
        <f t="shared" si="19"/>
        <v>0.26819989624762236</v>
      </c>
    </row>
    <row r="430" spans="1:7" x14ac:dyDescent="0.25">
      <c r="A430" s="70" t="s">
        <v>1288</v>
      </c>
      <c r="B430" s="179" t="s">
        <v>3128</v>
      </c>
      <c r="C430" s="158">
        <v>11450.280638009992</v>
      </c>
      <c r="D430" s="204">
        <v>1217</v>
      </c>
      <c r="E430" s="100"/>
      <c r="F430" s="92">
        <f t="shared" si="18"/>
        <v>0.28723328370690182</v>
      </c>
      <c r="G430" s="92">
        <f t="shared" si="19"/>
        <v>0.21044440601763789</v>
      </c>
    </row>
    <row r="431" spans="1:7" x14ac:dyDescent="0.25">
      <c r="A431" s="70" t="s">
        <v>1289</v>
      </c>
      <c r="B431" s="179" t="s">
        <v>3129</v>
      </c>
      <c r="C431" s="158">
        <v>6433.427913999999</v>
      </c>
      <c r="D431" s="204">
        <v>210</v>
      </c>
      <c r="E431" s="100"/>
      <c r="F431" s="92">
        <f t="shared" si="18"/>
        <v>0.16138422136970604</v>
      </c>
      <c r="G431" s="92">
        <f t="shared" si="19"/>
        <v>3.6313332180529137E-2</v>
      </c>
    </row>
    <row r="432" spans="1:7" x14ac:dyDescent="0.25">
      <c r="A432" s="70" t="s">
        <v>1290</v>
      </c>
      <c r="B432" s="179" t="s">
        <v>3130</v>
      </c>
      <c r="C432" s="158">
        <v>4573.0491026200016</v>
      </c>
      <c r="D432" s="204">
        <v>68</v>
      </c>
      <c r="E432" s="100"/>
      <c r="F432" s="92">
        <f t="shared" si="18"/>
        <v>0.11471613245339023</v>
      </c>
      <c r="G432" s="92">
        <f t="shared" si="19"/>
        <v>1.1758602801314197E-2</v>
      </c>
    </row>
    <row r="433" spans="1:7" x14ac:dyDescent="0.25">
      <c r="A433" s="70" t="s">
        <v>1291</v>
      </c>
      <c r="B433" s="179" t="s">
        <v>3131</v>
      </c>
      <c r="C433" s="158">
        <v>9806.6264965400005</v>
      </c>
      <c r="D433" s="204">
        <v>48</v>
      </c>
      <c r="E433" s="100"/>
      <c r="F433" s="92">
        <f t="shared" si="18"/>
        <v>0.24600178980223147</v>
      </c>
      <c r="G433" s="92">
        <f t="shared" si="19"/>
        <v>8.3001902126923748E-3</v>
      </c>
    </row>
    <row r="434" spans="1:7" x14ac:dyDescent="0.25">
      <c r="A434" s="70" t="s">
        <v>1292</v>
      </c>
      <c r="B434" s="179"/>
      <c r="C434" s="158"/>
      <c r="D434" s="204"/>
      <c r="E434" s="100"/>
      <c r="F434" s="92">
        <f t="shared" si="18"/>
        <v>0</v>
      </c>
      <c r="G434" s="92">
        <f t="shared" si="19"/>
        <v>0</v>
      </c>
    </row>
    <row r="435" spans="1:7" x14ac:dyDescent="0.25">
      <c r="A435" s="70" t="s">
        <v>1293</v>
      </c>
      <c r="B435" s="179"/>
      <c r="C435" s="158"/>
      <c r="D435" s="204"/>
      <c r="E435" s="100"/>
      <c r="F435" s="92">
        <f t="shared" si="18"/>
        <v>0</v>
      </c>
      <c r="G435" s="92">
        <f t="shared" si="19"/>
        <v>0</v>
      </c>
    </row>
    <row r="436" spans="1:7" x14ac:dyDescent="0.25">
      <c r="A436" s="70" t="s">
        <v>1294</v>
      </c>
      <c r="B436" s="179"/>
      <c r="C436" s="158"/>
      <c r="D436" s="204"/>
      <c r="E436" s="100"/>
      <c r="F436" s="92">
        <f t="shared" si="18"/>
        <v>0</v>
      </c>
      <c r="G436" s="92">
        <f t="shared" si="19"/>
        <v>0</v>
      </c>
    </row>
    <row r="437" spans="1:7" x14ac:dyDescent="0.25">
      <c r="A437" s="70" t="s">
        <v>1295</v>
      </c>
      <c r="B437" s="179"/>
      <c r="C437" s="158"/>
      <c r="D437" s="204"/>
      <c r="E437" s="74"/>
      <c r="F437" s="92">
        <f t="shared" si="18"/>
        <v>0</v>
      </c>
      <c r="G437" s="92">
        <f t="shared" si="19"/>
        <v>0</v>
      </c>
    </row>
    <row r="438" spans="1:7" x14ac:dyDescent="0.25">
      <c r="A438" s="70" t="s">
        <v>1296</v>
      </c>
      <c r="B438" s="179"/>
      <c r="C438" s="158"/>
      <c r="D438" s="204"/>
      <c r="E438" s="74"/>
      <c r="F438" s="92">
        <f t="shared" si="18"/>
        <v>0</v>
      </c>
      <c r="G438" s="92">
        <f t="shared" si="19"/>
        <v>0</v>
      </c>
    </row>
    <row r="439" spans="1:7" x14ac:dyDescent="0.25">
      <c r="A439" s="70" t="s">
        <v>1297</v>
      </c>
      <c r="B439" s="179"/>
      <c r="C439" s="158"/>
      <c r="D439" s="204"/>
      <c r="E439" s="74"/>
      <c r="F439" s="92">
        <f t="shared" si="18"/>
        <v>0</v>
      </c>
      <c r="G439" s="92">
        <f t="shared" si="19"/>
        <v>0</v>
      </c>
    </row>
    <row r="440" spans="1:7" x14ac:dyDescent="0.25">
      <c r="A440" s="70" t="s">
        <v>1298</v>
      </c>
      <c r="B440" s="179"/>
      <c r="C440" s="158"/>
      <c r="D440" s="204"/>
      <c r="E440" s="74"/>
      <c r="F440" s="92">
        <f t="shared" si="18"/>
        <v>0</v>
      </c>
      <c r="G440" s="92">
        <f t="shared" si="19"/>
        <v>0</v>
      </c>
    </row>
    <row r="441" spans="1:7" x14ac:dyDescent="0.25">
      <c r="A441" s="70" t="s">
        <v>1299</v>
      </c>
      <c r="B441" s="179"/>
      <c r="C441" s="158"/>
      <c r="D441" s="204"/>
      <c r="E441" s="74"/>
      <c r="F441" s="92">
        <f t="shared" si="18"/>
        <v>0</v>
      </c>
      <c r="G441" s="92">
        <f t="shared" si="19"/>
        <v>0</v>
      </c>
    </row>
    <row r="442" spans="1:7" x14ac:dyDescent="0.25">
      <c r="A442" s="70" t="s">
        <v>1300</v>
      </c>
      <c r="B442" s="179"/>
      <c r="C442" s="158"/>
      <c r="D442" s="204"/>
      <c r="E442" s="74"/>
      <c r="F442" s="92">
        <f t="shared" si="18"/>
        <v>0</v>
      </c>
      <c r="G442" s="92">
        <f t="shared" si="19"/>
        <v>0</v>
      </c>
    </row>
    <row r="443" spans="1:7" x14ac:dyDescent="0.25">
      <c r="A443" s="70" t="s">
        <v>1301</v>
      </c>
      <c r="B443" s="179"/>
      <c r="C443" s="158"/>
      <c r="D443" s="204"/>
      <c r="F443" s="92">
        <f t="shared" si="18"/>
        <v>0</v>
      </c>
      <c r="G443" s="92">
        <f t="shared" si="19"/>
        <v>0</v>
      </c>
    </row>
    <row r="444" spans="1:7" x14ac:dyDescent="0.25">
      <c r="A444" s="70" t="s">
        <v>1302</v>
      </c>
      <c r="B444" s="179"/>
      <c r="C444" s="158"/>
      <c r="D444" s="204"/>
      <c r="E444" s="153"/>
      <c r="F444" s="92">
        <f t="shared" si="18"/>
        <v>0</v>
      </c>
      <c r="G444" s="92">
        <f t="shared" si="19"/>
        <v>0</v>
      </c>
    </row>
    <row r="445" spans="1:7" x14ac:dyDescent="0.25">
      <c r="A445" s="70" t="s">
        <v>1303</v>
      </c>
      <c r="B445" s="179"/>
      <c r="C445" s="158"/>
      <c r="D445" s="204"/>
      <c r="E445" s="153"/>
      <c r="F445" s="92">
        <f t="shared" si="18"/>
        <v>0</v>
      </c>
      <c r="G445" s="92">
        <f t="shared" si="19"/>
        <v>0</v>
      </c>
    </row>
    <row r="446" spans="1:7" x14ac:dyDescent="0.25">
      <c r="A446" s="70" t="s">
        <v>1304</v>
      </c>
      <c r="B446" s="179"/>
      <c r="C446" s="158"/>
      <c r="D446" s="204"/>
      <c r="E446" s="153"/>
      <c r="F446" s="92">
        <f t="shared" si="18"/>
        <v>0</v>
      </c>
      <c r="G446" s="92">
        <f t="shared" si="19"/>
        <v>0</v>
      </c>
    </row>
    <row r="447" spans="1:7" x14ac:dyDescent="0.25">
      <c r="A447" s="70" t="s">
        <v>1305</v>
      </c>
      <c r="B447" s="179"/>
      <c r="C447" s="158"/>
      <c r="D447" s="204"/>
      <c r="E447" s="153"/>
      <c r="F447" s="92">
        <f t="shared" si="18"/>
        <v>0</v>
      </c>
      <c r="G447" s="92">
        <f t="shared" si="19"/>
        <v>0</v>
      </c>
    </row>
    <row r="448" spans="1:7" x14ac:dyDescent="0.25">
      <c r="A448" s="70" t="s">
        <v>1306</v>
      </c>
      <c r="B448" s="179"/>
      <c r="C448" s="158"/>
      <c r="D448" s="204"/>
      <c r="E448" s="153"/>
      <c r="F448" s="92">
        <f t="shared" si="18"/>
        <v>0</v>
      </c>
      <c r="G448" s="92">
        <f t="shared" si="19"/>
        <v>0</v>
      </c>
    </row>
    <row r="449" spans="1:7" x14ac:dyDescent="0.25">
      <c r="A449" s="70" t="s">
        <v>1307</v>
      </c>
      <c r="B449" s="179"/>
      <c r="C449" s="158"/>
      <c r="D449" s="204"/>
      <c r="E449" s="153"/>
      <c r="F449" s="92">
        <f t="shared" si="18"/>
        <v>0</v>
      </c>
      <c r="G449" s="92">
        <f t="shared" si="19"/>
        <v>0</v>
      </c>
    </row>
    <row r="450" spans="1:7" x14ac:dyDescent="0.25">
      <c r="A450" s="70" t="s">
        <v>1308</v>
      </c>
      <c r="B450" s="179"/>
      <c r="C450" s="158"/>
      <c r="D450" s="204"/>
      <c r="E450" s="153"/>
      <c r="F450" s="92">
        <f t="shared" si="18"/>
        <v>0</v>
      </c>
      <c r="G450" s="92">
        <f t="shared" si="19"/>
        <v>0</v>
      </c>
    </row>
    <row r="451" spans="1:7" x14ac:dyDescent="0.25">
      <c r="A451" s="70" t="s">
        <v>1309</v>
      </c>
      <c r="B451" s="179"/>
      <c r="C451" s="158"/>
      <c r="D451" s="204"/>
      <c r="E451" s="153"/>
      <c r="F451" s="92">
        <f t="shared" si="18"/>
        <v>0</v>
      </c>
      <c r="G451" s="92">
        <f t="shared" si="19"/>
        <v>0</v>
      </c>
    </row>
    <row r="452" spans="1:7" x14ac:dyDescent="0.25">
      <c r="A452" s="70" t="s">
        <v>1310</v>
      </c>
      <c r="B452" s="83" t="s">
        <v>315</v>
      </c>
      <c r="C452" s="95">
        <f>SUM(C428:C451)</f>
        <v>39864.045316189993</v>
      </c>
      <c r="D452" s="154">
        <f>SUM(D428:D451)</f>
        <v>5783</v>
      </c>
      <c r="E452" s="153"/>
      <c r="F452" s="155">
        <f>SUM(F428:F451)</f>
        <v>1</v>
      </c>
      <c r="G452" s="155">
        <f>SUM(G428:G451)</f>
        <v>1.0000000000000002</v>
      </c>
    </row>
    <row r="453" spans="1:7" ht="15" customHeight="1" x14ac:dyDescent="0.25">
      <c r="A453" s="79"/>
      <c r="B453" s="79" t="s">
        <v>1311</v>
      </c>
      <c r="C453" s="79" t="s">
        <v>995</v>
      </c>
      <c r="D453" s="79" t="s">
        <v>996</v>
      </c>
      <c r="E453" s="79"/>
      <c r="F453" s="79" t="s">
        <v>800</v>
      </c>
      <c r="G453" s="79" t="s">
        <v>997</v>
      </c>
    </row>
    <row r="454" spans="1:7" x14ac:dyDescent="0.25">
      <c r="A454" s="70" t="s">
        <v>1312</v>
      </c>
      <c r="B454" s="70" t="s">
        <v>1028</v>
      </c>
      <c r="C454" s="146" t="s">
        <v>2001</v>
      </c>
      <c r="D454" s="76"/>
      <c r="G454" s="57"/>
    </row>
    <row r="455" spans="1:7" x14ac:dyDescent="0.25">
      <c r="C455" s="76"/>
      <c r="D455" s="76"/>
      <c r="G455" s="57"/>
    </row>
    <row r="456" spans="1:7" x14ac:dyDescent="0.25">
      <c r="B456" s="83" t="s">
        <v>1029</v>
      </c>
      <c r="C456" s="76"/>
      <c r="D456" s="76"/>
      <c r="G456" s="57"/>
    </row>
    <row r="457" spans="1:7" x14ac:dyDescent="0.25">
      <c r="A457" s="70" t="s">
        <v>1313</v>
      </c>
      <c r="B457" s="70" t="s">
        <v>1031</v>
      </c>
      <c r="C457" s="158" t="s">
        <v>2001</v>
      </c>
      <c r="D457" s="204" t="s">
        <v>2001</v>
      </c>
      <c r="F457" s="92" t="str">
        <f>IF($C$465=0,"",IF(C457="[for completion]","",C457/$C$465))</f>
        <v/>
      </c>
      <c r="G457" s="92" t="str">
        <f>IF($D$465=0,"",IF(D457="[for completion]","",D457/$D$465))</f>
        <v/>
      </c>
    </row>
    <row r="458" spans="1:7" x14ac:dyDescent="0.25">
      <c r="A458" s="70" t="s">
        <v>1314</v>
      </c>
      <c r="B458" s="70" t="s">
        <v>1033</v>
      </c>
      <c r="C458" s="158" t="s">
        <v>2001</v>
      </c>
      <c r="D458" s="204" t="s">
        <v>2001</v>
      </c>
      <c r="F458" s="92" t="str">
        <f t="shared" ref="F458:F471" si="20">IF($C$465=0,"",IF(C458="[for completion]","",C458/$C$465))</f>
        <v/>
      </c>
      <c r="G458" s="92" t="str">
        <f t="shared" ref="G458:G471" si="21">IF($D$465=0,"",IF(D458="[for completion]","",D458/$D$465))</f>
        <v/>
      </c>
    </row>
    <row r="459" spans="1:7" x14ac:dyDescent="0.25">
      <c r="A459" s="70" t="s">
        <v>1315</v>
      </c>
      <c r="B459" s="70" t="s">
        <v>1035</v>
      </c>
      <c r="C459" s="158" t="s">
        <v>2001</v>
      </c>
      <c r="D459" s="204" t="s">
        <v>2001</v>
      </c>
      <c r="F459" s="92" t="str">
        <f t="shared" si="20"/>
        <v/>
      </c>
      <c r="G459" s="92" t="str">
        <f t="shared" si="21"/>
        <v/>
      </c>
    </row>
    <row r="460" spans="1:7" x14ac:dyDescent="0.25">
      <c r="A460" s="70" t="s">
        <v>1316</v>
      </c>
      <c r="B460" s="70" t="s">
        <v>1037</v>
      </c>
      <c r="C460" s="158" t="s">
        <v>2001</v>
      </c>
      <c r="D460" s="204" t="s">
        <v>2001</v>
      </c>
      <c r="F460" s="92" t="str">
        <f t="shared" si="20"/>
        <v/>
      </c>
      <c r="G460" s="92" t="str">
        <f t="shared" si="21"/>
        <v/>
      </c>
    </row>
    <row r="461" spans="1:7" x14ac:dyDescent="0.25">
      <c r="A461" s="70" t="s">
        <v>1317</v>
      </c>
      <c r="B461" s="70" t="s">
        <v>1039</v>
      </c>
      <c r="C461" s="158" t="s">
        <v>2001</v>
      </c>
      <c r="D461" s="204" t="s">
        <v>2001</v>
      </c>
      <c r="F461" s="92" t="str">
        <f t="shared" si="20"/>
        <v/>
      </c>
      <c r="G461" s="92" t="str">
        <f t="shared" si="21"/>
        <v/>
      </c>
    </row>
    <row r="462" spans="1:7" x14ac:dyDescent="0.25">
      <c r="A462" s="70" t="s">
        <v>1318</v>
      </c>
      <c r="B462" s="70" t="s">
        <v>1041</v>
      </c>
      <c r="C462" s="158" t="s">
        <v>2001</v>
      </c>
      <c r="D462" s="204" t="s">
        <v>2001</v>
      </c>
      <c r="F462" s="92" t="str">
        <f t="shared" si="20"/>
        <v/>
      </c>
      <c r="G462" s="92" t="str">
        <f t="shared" si="21"/>
        <v/>
      </c>
    </row>
    <row r="463" spans="1:7" x14ac:dyDescent="0.25">
      <c r="A463" s="70" t="s">
        <v>1319</v>
      </c>
      <c r="B463" s="70" t="s">
        <v>1043</v>
      </c>
      <c r="C463" s="158" t="s">
        <v>2001</v>
      </c>
      <c r="D463" s="204" t="s">
        <v>2001</v>
      </c>
      <c r="F463" s="92" t="str">
        <f t="shared" si="20"/>
        <v/>
      </c>
      <c r="G463" s="92" t="str">
        <f t="shared" si="21"/>
        <v/>
      </c>
    </row>
    <row r="464" spans="1:7" x14ac:dyDescent="0.25">
      <c r="A464" s="70" t="s">
        <v>1320</v>
      </c>
      <c r="B464" s="70" t="s">
        <v>1045</v>
      </c>
      <c r="C464" s="158" t="s">
        <v>2001</v>
      </c>
      <c r="D464" s="204" t="s">
        <v>2001</v>
      </c>
      <c r="F464" s="92" t="str">
        <f t="shared" si="20"/>
        <v/>
      </c>
      <c r="G464" s="92" t="str">
        <f t="shared" si="21"/>
        <v/>
      </c>
    </row>
    <row r="465" spans="1:7" x14ac:dyDescent="0.25">
      <c r="A465" s="70" t="s">
        <v>1321</v>
      </c>
      <c r="B465" s="94" t="s">
        <v>315</v>
      </c>
      <c r="C465" s="110">
        <f>SUM(C457:C464)</f>
        <v>0</v>
      </c>
      <c r="D465" s="139">
        <f>SUM(D457:D464)</f>
        <v>0</v>
      </c>
      <c r="F465" s="135">
        <f>SUM(F457:F464)</f>
        <v>0</v>
      </c>
      <c r="G465" s="135">
        <f>SUM(G457:G464)</f>
        <v>0</v>
      </c>
    </row>
    <row r="466" spans="1:7" outlineLevel="1" x14ac:dyDescent="0.25">
      <c r="A466" s="70" t="s">
        <v>1322</v>
      </c>
      <c r="B466" s="136" t="s">
        <v>1048</v>
      </c>
      <c r="C466" s="52"/>
      <c r="D466" s="138"/>
      <c r="F466" s="92" t="str">
        <f t="shared" si="20"/>
        <v/>
      </c>
      <c r="G466" s="92" t="str">
        <f t="shared" si="21"/>
        <v/>
      </c>
    </row>
    <row r="467" spans="1:7" outlineLevel="1" x14ac:dyDescent="0.25">
      <c r="A467" s="70" t="s">
        <v>1323</v>
      </c>
      <c r="B467" s="136" t="s">
        <v>1050</v>
      </c>
      <c r="C467" s="52"/>
      <c r="D467" s="138"/>
      <c r="F467" s="92" t="str">
        <f t="shared" si="20"/>
        <v/>
      </c>
      <c r="G467" s="92" t="str">
        <f t="shared" si="21"/>
        <v/>
      </c>
    </row>
    <row r="468" spans="1:7" outlineLevel="1" x14ac:dyDescent="0.25">
      <c r="A468" s="70" t="s">
        <v>1324</v>
      </c>
      <c r="B468" s="136" t="s">
        <v>1052</v>
      </c>
      <c r="C468" s="52"/>
      <c r="D468" s="138"/>
      <c r="F468" s="92" t="str">
        <f t="shared" si="20"/>
        <v/>
      </c>
      <c r="G468" s="92" t="str">
        <f t="shared" si="21"/>
        <v/>
      </c>
    </row>
    <row r="469" spans="1:7" outlineLevel="1" x14ac:dyDescent="0.25">
      <c r="A469" s="70" t="s">
        <v>1325</v>
      </c>
      <c r="B469" s="136" t="s">
        <v>1054</v>
      </c>
      <c r="C469" s="52"/>
      <c r="D469" s="138"/>
      <c r="F469" s="92" t="str">
        <f t="shared" si="20"/>
        <v/>
      </c>
      <c r="G469" s="92" t="str">
        <f t="shared" si="21"/>
        <v/>
      </c>
    </row>
    <row r="470" spans="1:7" outlineLevel="1" x14ac:dyDescent="0.25">
      <c r="A470" s="70" t="s">
        <v>1326</v>
      </c>
      <c r="B470" s="136" t="s">
        <v>1056</v>
      </c>
      <c r="C470" s="52"/>
      <c r="D470" s="138"/>
      <c r="F470" s="92" t="str">
        <f t="shared" si="20"/>
        <v/>
      </c>
      <c r="G470" s="92" t="str">
        <f t="shared" si="21"/>
        <v/>
      </c>
    </row>
    <row r="471" spans="1:7" outlineLevel="1" x14ac:dyDescent="0.25">
      <c r="A471" s="70" t="s">
        <v>1327</v>
      </c>
      <c r="B471" s="136" t="s">
        <v>1058</v>
      </c>
      <c r="C471" s="52"/>
      <c r="D471" s="138"/>
      <c r="F471" s="92" t="str">
        <f t="shared" si="20"/>
        <v/>
      </c>
      <c r="G471" s="92" t="str">
        <f t="shared" si="21"/>
        <v/>
      </c>
    </row>
    <row r="472" spans="1:7" outlineLevel="1" x14ac:dyDescent="0.25">
      <c r="A472" s="70" t="s">
        <v>1328</v>
      </c>
      <c r="B472" s="97"/>
      <c r="F472" s="93"/>
      <c r="G472" s="93"/>
    </row>
    <row r="473" spans="1:7" outlineLevel="1" x14ac:dyDescent="0.25">
      <c r="A473" s="70" t="s">
        <v>1329</v>
      </c>
      <c r="B473" s="97"/>
      <c r="F473" s="93"/>
      <c r="G473" s="93"/>
    </row>
    <row r="474" spans="1:7" outlineLevel="1" x14ac:dyDescent="0.25">
      <c r="A474" s="70" t="s">
        <v>1330</v>
      </c>
      <c r="B474" s="97"/>
      <c r="F474" s="153"/>
      <c r="G474" s="153"/>
    </row>
    <row r="475" spans="1:7" ht="15" customHeight="1" x14ac:dyDescent="0.25">
      <c r="A475" s="79"/>
      <c r="B475" s="79" t="s">
        <v>1331</v>
      </c>
      <c r="C475" s="79" t="s">
        <v>995</v>
      </c>
      <c r="D475" s="79" t="s">
        <v>996</v>
      </c>
      <c r="E475" s="79"/>
      <c r="F475" s="79" t="s">
        <v>800</v>
      </c>
      <c r="G475" s="79" t="s">
        <v>997</v>
      </c>
    </row>
    <row r="476" spans="1:7" x14ac:dyDescent="0.25">
      <c r="A476" s="70" t="s">
        <v>1332</v>
      </c>
      <c r="B476" s="70" t="s">
        <v>1028</v>
      </c>
      <c r="C476" s="158">
        <v>0.39450503967359263</v>
      </c>
      <c r="D476" s="76"/>
      <c r="F476" s="76"/>
      <c r="G476" s="76"/>
    </row>
    <row r="477" spans="1:7" x14ac:dyDescent="0.25">
      <c r="C477" s="76"/>
      <c r="D477" s="76"/>
      <c r="F477" s="76"/>
      <c r="G477" s="76"/>
    </row>
    <row r="478" spans="1:7" x14ac:dyDescent="0.25">
      <c r="B478" s="83" t="s">
        <v>1029</v>
      </c>
      <c r="C478" s="76"/>
      <c r="D478" s="76"/>
      <c r="F478" s="76"/>
      <c r="G478" s="76"/>
    </row>
    <row r="479" spans="1:7" x14ac:dyDescent="0.25">
      <c r="A479" s="70" t="s">
        <v>1333</v>
      </c>
      <c r="B479" s="70" t="s">
        <v>1031</v>
      </c>
      <c r="C479" s="158">
        <v>35676.821064796597</v>
      </c>
      <c r="D479" s="158" t="s">
        <v>2001</v>
      </c>
      <c r="F479" s="92">
        <f>IF($C$487=0,"",IF(C479="[Mark as ND1 if not relevant]","",C479/$C$487))</f>
        <v>0.89496238482116464</v>
      </c>
      <c r="G479" s="92" t="str">
        <f>IF($D$487=0,"",IF(D479="[Mark as ND1 if not relevant]","",D479/$D$487))</f>
        <v/>
      </c>
    </row>
    <row r="480" spans="1:7" x14ac:dyDescent="0.25">
      <c r="A480" s="70" t="s">
        <v>1334</v>
      </c>
      <c r="B480" s="70" t="s">
        <v>1033</v>
      </c>
      <c r="C480" s="158">
        <v>2933.2320834433776</v>
      </c>
      <c r="D480" s="158" t="s">
        <v>2001</v>
      </c>
      <c r="F480" s="92">
        <f t="shared" ref="F480:F486" si="22">IF($C$487=0,"",IF(C480="[Mark as ND1 if not relevant]","",C480/$C$487))</f>
        <v>7.3580893764740057E-2</v>
      </c>
      <c r="G480" s="92" t="str">
        <f t="shared" ref="G480:G486" si="23">IF($D$487=0,"",IF(D480="[Mark as ND1 if not relevant]","",D480/$D$487))</f>
        <v/>
      </c>
    </row>
    <row r="481" spans="1:7" x14ac:dyDescent="0.25">
      <c r="A481" s="70" t="s">
        <v>1335</v>
      </c>
      <c r="B481" s="70" t="s">
        <v>1035</v>
      </c>
      <c r="C481" s="158">
        <v>936.69363276906631</v>
      </c>
      <c r="D481" s="158" t="s">
        <v>2001</v>
      </c>
      <c r="F481" s="92">
        <f t="shared" si="22"/>
        <v>2.3497204695095027E-2</v>
      </c>
      <c r="G481" s="92" t="str">
        <f t="shared" si="23"/>
        <v/>
      </c>
    </row>
    <row r="482" spans="1:7" x14ac:dyDescent="0.25">
      <c r="A482" s="70" t="s">
        <v>1336</v>
      </c>
      <c r="B482" s="70" t="s">
        <v>1037</v>
      </c>
      <c r="C482" s="158">
        <v>177.90893672117085</v>
      </c>
      <c r="D482" s="158" t="s">
        <v>2001</v>
      </c>
      <c r="F482" s="92">
        <f t="shared" si="22"/>
        <v>4.462892195462048E-3</v>
      </c>
      <c r="G482" s="92" t="str">
        <f t="shared" si="23"/>
        <v/>
      </c>
    </row>
    <row r="483" spans="1:7" x14ac:dyDescent="0.25">
      <c r="A483" s="70" t="s">
        <v>1337</v>
      </c>
      <c r="B483" s="70" t="s">
        <v>1039</v>
      </c>
      <c r="C483" s="158">
        <v>54.966280285625082</v>
      </c>
      <c r="D483" s="158" t="s">
        <v>2001</v>
      </c>
      <c r="F483" s="92">
        <f t="shared" si="22"/>
        <v>1.3788435129864071E-3</v>
      </c>
      <c r="G483" s="92" t="str">
        <f t="shared" si="23"/>
        <v/>
      </c>
    </row>
    <row r="484" spans="1:7" x14ac:dyDescent="0.25">
      <c r="A484" s="70" t="s">
        <v>1338</v>
      </c>
      <c r="B484" s="70" t="s">
        <v>1041</v>
      </c>
      <c r="C484" s="158">
        <v>22.47550555017618</v>
      </c>
      <c r="D484" s="158" t="s">
        <v>2001</v>
      </c>
      <c r="F484" s="92">
        <f t="shared" si="22"/>
        <v>5.63803933391779E-4</v>
      </c>
      <c r="G484" s="92" t="str">
        <f t="shared" si="23"/>
        <v/>
      </c>
    </row>
    <row r="485" spans="1:7" x14ac:dyDescent="0.25">
      <c r="A485" s="70" t="s">
        <v>1339</v>
      </c>
      <c r="B485" s="70" t="s">
        <v>1043</v>
      </c>
      <c r="C485" s="158">
        <v>20.049939714486644</v>
      </c>
      <c r="D485" s="158" t="s">
        <v>2001</v>
      </c>
      <c r="F485" s="92">
        <f t="shared" si="22"/>
        <v>5.0295798019132877E-4</v>
      </c>
      <c r="G485" s="92" t="str">
        <f t="shared" si="23"/>
        <v/>
      </c>
    </row>
    <row r="486" spans="1:7" x14ac:dyDescent="0.25">
      <c r="A486" s="70" t="s">
        <v>1340</v>
      </c>
      <c r="B486" s="70" t="s">
        <v>1045</v>
      </c>
      <c r="C486" s="158">
        <v>41.897872909740215</v>
      </c>
      <c r="D486" s="158" t="s">
        <v>2001</v>
      </c>
      <c r="F486" s="92">
        <f t="shared" si="22"/>
        <v>1.0510190969686651E-3</v>
      </c>
      <c r="G486" s="92" t="str">
        <f t="shared" si="23"/>
        <v/>
      </c>
    </row>
    <row r="487" spans="1:7" x14ac:dyDescent="0.25">
      <c r="A487" s="70" t="s">
        <v>1341</v>
      </c>
      <c r="B487" s="94" t="s">
        <v>315</v>
      </c>
      <c r="C487" s="110">
        <f>SUM(C479:C486)</f>
        <v>39864.045316190241</v>
      </c>
      <c r="D487" s="139">
        <f>SUM(D479:D486)</f>
        <v>0</v>
      </c>
      <c r="F487" s="135">
        <f>SUM(F479:F486)</f>
        <v>0.99999999999999989</v>
      </c>
      <c r="G487" s="135">
        <f>SUM(G479:G486)</f>
        <v>0</v>
      </c>
    </row>
    <row r="488" spans="1:7" outlineLevel="1" x14ac:dyDescent="0.25">
      <c r="A488" s="70" t="s">
        <v>1342</v>
      </c>
      <c r="B488" s="136" t="s">
        <v>1048</v>
      </c>
      <c r="C488" s="158"/>
      <c r="D488" s="204"/>
      <c r="F488" s="92">
        <f t="shared" ref="F488:F493" si="24">IF($C$487=0,"",IF(C488="[for completion]","",C488/$C$487))</f>
        <v>0</v>
      </c>
      <c r="G488" s="92" t="str">
        <f t="shared" ref="G488:G493" si="25">IF($D$487=0,"",IF(D488="[for completion]","",D488/$D$487))</f>
        <v/>
      </c>
    </row>
    <row r="489" spans="1:7" outlineLevel="1" x14ac:dyDescent="0.25">
      <c r="A489" s="70" t="s">
        <v>1343</v>
      </c>
      <c r="B489" s="136" t="s">
        <v>1050</v>
      </c>
      <c r="C489" s="158"/>
      <c r="D489" s="204"/>
      <c r="F489" s="92">
        <f t="shared" si="24"/>
        <v>0</v>
      </c>
      <c r="G489" s="92" t="str">
        <f t="shared" si="25"/>
        <v/>
      </c>
    </row>
    <row r="490" spans="1:7" outlineLevel="1" x14ac:dyDescent="0.25">
      <c r="A490" s="70" t="s">
        <v>1344</v>
      </c>
      <c r="B490" s="136" t="s">
        <v>1052</v>
      </c>
      <c r="C490" s="158"/>
      <c r="D490" s="204"/>
      <c r="F490" s="92">
        <f t="shared" si="24"/>
        <v>0</v>
      </c>
      <c r="G490" s="92" t="str">
        <f t="shared" si="25"/>
        <v/>
      </c>
    </row>
    <row r="491" spans="1:7" outlineLevel="1" x14ac:dyDescent="0.25">
      <c r="A491" s="70" t="s">
        <v>1345</v>
      </c>
      <c r="B491" s="136" t="s">
        <v>1054</v>
      </c>
      <c r="C491" s="158"/>
      <c r="D491" s="204"/>
      <c r="F491" s="92">
        <f t="shared" si="24"/>
        <v>0</v>
      </c>
      <c r="G491" s="92" t="str">
        <f t="shared" si="25"/>
        <v/>
      </c>
    </row>
    <row r="492" spans="1:7" outlineLevel="1" x14ac:dyDescent="0.25">
      <c r="A492" s="70" t="s">
        <v>1346</v>
      </c>
      <c r="B492" s="136" t="s">
        <v>1056</v>
      </c>
      <c r="C492" s="158"/>
      <c r="D492" s="204"/>
      <c r="F492" s="92">
        <f t="shared" si="24"/>
        <v>0</v>
      </c>
      <c r="G492" s="92" t="str">
        <f t="shared" si="25"/>
        <v/>
      </c>
    </row>
    <row r="493" spans="1:7" outlineLevel="1" x14ac:dyDescent="0.25">
      <c r="A493" s="70" t="s">
        <v>1347</v>
      </c>
      <c r="B493" s="136" t="s">
        <v>1058</v>
      </c>
      <c r="C493" s="158"/>
      <c r="D493" s="204"/>
      <c r="F493" s="92">
        <f t="shared" si="24"/>
        <v>0</v>
      </c>
      <c r="G493" s="92" t="str">
        <f t="shared" si="25"/>
        <v/>
      </c>
    </row>
    <row r="494" spans="1:7" outlineLevel="1" x14ac:dyDescent="0.25">
      <c r="A494" s="70" t="s">
        <v>1348</v>
      </c>
      <c r="B494" s="97"/>
      <c r="F494" s="137"/>
      <c r="G494" s="137"/>
    </row>
    <row r="495" spans="1:7" outlineLevel="1" x14ac:dyDescent="0.25">
      <c r="A495" s="70" t="s">
        <v>1349</v>
      </c>
      <c r="B495" s="97"/>
      <c r="F495" s="137"/>
      <c r="G495" s="137"/>
    </row>
    <row r="496" spans="1:7" outlineLevel="1" x14ac:dyDescent="0.25">
      <c r="A496" s="70" t="s">
        <v>1350</v>
      </c>
      <c r="B496" s="97"/>
      <c r="F496" s="137"/>
      <c r="G496" s="140"/>
    </row>
    <row r="497" spans="1:7" ht="15" customHeight="1" x14ac:dyDescent="0.25">
      <c r="A497" s="79"/>
      <c r="B497" s="79" t="s">
        <v>1351</v>
      </c>
      <c r="C497" s="79" t="s">
        <v>1352</v>
      </c>
      <c r="D497" s="79"/>
      <c r="E497" s="79"/>
      <c r="F497" s="79"/>
      <c r="G497" s="82"/>
    </row>
    <row r="498" spans="1:7" x14ac:dyDescent="0.25">
      <c r="A498" s="70" t="s">
        <v>1353</v>
      </c>
      <c r="B498" s="83" t="s">
        <v>1354</v>
      </c>
      <c r="C498" s="146">
        <v>0.10312328695503574</v>
      </c>
      <c r="G498" s="57"/>
    </row>
    <row r="499" spans="1:7" x14ac:dyDescent="0.25">
      <c r="A499" s="70" t="s">
        <v>1355</v>
      </c>
      <c r="B499" s="83" t="s">
        <v>1356</v>
      </c>
      <c r="C499" s="146">
        <v>0.41467403736686004</v>
      </c>
      <c r="G499" s="57"/>
    </row>
    <row r="500" spans="1:7" x14ac:dyDescent="0.25">
      <c r="A500" s="70" t="s">
        <v>1357</v>
      </c>
      <c r="B500" s="83" t="s">
        <v>1358</v>
      </c>
      <c r="C500" s="146">
        <v>2.8592333013355561E-2</v>
      </c>
      <c r="G500" s="57"/>
    </row>
    <row r="501" spans="1:7" x14ac:dyDescent="0.25">
      <c r="A501" s="70" t="s">
        <v>1359</v>
      </c>
      <c r="B501" s="83" t="s">
        <v>1360</v>
      </c>
      <c r="C501" s="146">
        <v>0</v>
      </c>
      <c r="G501" s="57"/>
    </row>
    <row r="502" spans="1:7" x14ac:dyDescent="0.25">
      <c r="A502" s="70" t="s">
        <v>1361</v>
      </c>
      <c r="B502" s="83" t="s">
        <v>1362</v>
      </c>
      <c r="C502" s="146">
        <v>7.8325246419532771E-2</v>
      </c>
      <c r="G502" s="57"/>
    </row>
    <row r="503" spans="1:7" x14ac:dyDescent="0.25">
      <c r="A503" s="70" t="s">
        <v>1363</v>
      </c>
      <c r="B503" s="83" t="s">
        <v>1364</v>
      </c>
      <c r="C503" s="146">
        <v>0.12430893099821576</v>
      </c>
      <c r="G503" s="57"/>
    </row>
    <row r="504" spans="1:7" x14ac:dyDescent="0.25">
      <c r="A504" s="70" t="s">
        <v>1365</v>
      </c>
      <c r="B504" s="83" t="s">
        <v>1366</v>
      </c>
      <c r="C504" s="146">
        <v>0.12500474443009355</v>
      </c>
      <c r="G504" s="57"/>
    </row>
    <row r="505" spans="1:7" x14ac:dyDescent="0.25">
      <c r="A505" s="70" t="s">
        <v>1367</v>
      </c>
      <c r="B505" s="83" t="s">
        <v>1368</v>
      </c>
      <c r="C505" s="146">
        <v>0</v>
      </c>
      <c r="G505" s="57"/>
    </row>
    <row r="506" spans="1:7" x14ac:dyDescent="0.25">
      <c r="A506" s="70" t="s">
        <v>1369</v>
      </c>
      <c r="B506" s="83" t="s">
        <v>1370</v>
      </c>
      <c r="C506" s="146">
        <v>0.10095047183020379</v>
      </c>
      <c r="G506" s="57"/>
    </row>
    <row r="507" spans="1:7" x14ac:dyDescent="0.25">
      <c r="A507" s="70" t="s">
        <v>1371</v>
      </c>
      <c r="B507" s="83" t="s">
        <v>1372</v>
      </c>
      <c r="C507" s="146">
        <v>0</v>
      </c>
      <c r="G507" s="57"/>
    </row>
    <row r="508" spans="1:7" x14ac:dyDescent="0.25">
      <c r="A508" s="70" t="s">
        <v>1373</v>
      </c>
      <c r="B508" s="83" t="s">
        <v>1374</v>
      </c>
      <c r="C508" s="146">
        <v>7.1052896075493284E-4</v>
      </c>
      <c r="G508" s="57"/>
    </row>
    <row r="509" spans="1:7" x14ac:dyDescent="0.25">
      <c r="A509" s="70" t="s">
        <v>1375</v>
      </c>
      <c r="B509" s="83" t="s">
        <v>1376</v>
      </c>
      <c r="C509" s="146">
        <v>0</v>
      </c>
      <c r="G509" s="57"/>
    </row>
    <row r="510" spans="1:7" x14ac:dyDescent="0.25">
      <c r="A510" s="70" t="s">
        <v>1377</v>
      </c>
      <c r="B510" s="83" t="s">
        <v>313</v>
      </c>
      <c r="C510" s="146">
        <f>SUM(C511:C524)</f>
        <v>2.4310420025947917E-2</v>
      </c>
      <c r="G510" s="57"/>
    </row>
    <row r="511" spans="1:7" outlineLevel="1" x14ac:dyDescent="0.25">
      <c r="A511" s="70" t="s">
        <v>1378</v>
      </c>
      <c r="B511" s="136" t="s">
        <v>1379</v>
      </c>
      <c r="C511" s="146">
        <v>2.4310420025947917E-2</v>
      </c>
      <c r="G511" s="57"/>
    </row>
    <row r="512" spans="1:7" outlineLevel="1" x14ac:dyDescent="0.25">
      <c r="A512" s="70" t="s">
        <v>1380</v>
      </c>
      <c r="B512" s="193"/>
      <c r="C512" s="146"/>
      <c r="G512" s="57"/>
    </row>
    <row r="513" spans="1:7" outlineLevel="1" x14ac:dyDescent="0.25">
      <c r="A513" s="70" t="s">
        <v>1381</v>
      </c>
      <c r="B513" s="193"/>
      <c r="C513" s="146"/>
      <c r="G513" s="57"/>
    </row>
    <row r="514" spans="1:7" outlineLevel="1" x14ac:dyDescent="0.25">
      <c r="A514" s="70" t="s">
        <v>1382</v>
      </c>
      <c r="B514" s="193"/>
      <c r="C514" s="146"/>
      <c r="G514" s="57"/>
    </row>
    <row r="515" spans="1:7" outlineLevel="1" x14ac:dyDescent="0.25">
      <c r="A515" s="70" t="s">
        <v>1383</v>
      </c>
      <c r="B515" s="193"/>
      <c r="C515" s="146"/>
      <c r="G515" s="57"/>
    </row>
    <row r="516" spans="1:7" outlineLevel="1" x14ac:dyDescent="0.25">
      <c r="A516" s="70" t="s">
        <v>1384</v>
      </c>
      <c r="B516" s="193"/>
      <c r="C516" s="146"/>
      <c r="G516" s="57"/>
    </row>
    <row r="517" spans="1:7" outlineLevel="1" x14ac:dyDescent="0.25">
      <c r="A517" s="70" t="s">
        <v>1385</v>
      </c>
      <c r="B517" s="193"/>
      <c r="C517" s="146"/>
      <c r="G517" s="57"/>
    </row>
    <row r="518" spans="1:7" outlineLevel="1" x14ac:dyDescent="0.25">
      <c r="A518" s="70" t="s">
        <v>1386</v>
      </c>
      <c r="B518" s="193"/>
      <c r="C518" s="146"/>
      <c r="G518" s="57"/>
    </row>
    <row r="519" spans="1:7" outlineLevel="1" x14ac:dyDescent="0.25">
      <c r="A519" s="70" t="s">
        <v>1387</v>
      </c>
      <c r="B519" s="193"/>
      <c r="C519" s="146"/>
      <c r="G519" s="57"/>
    </row>
    <row r="520" spans="1:7" outlineLevel="1" x14ac:dyDescent="0.25">
      <c r="A520" s="70" t="s">
        <v>1388</v>
      </c>
      <c r="B520" s="193"/>
      <c r="C520" s="146"/>
      <c r="G520" s="57"/>
    </row>
    <row r="521" spans="1:7" outlineLevel="1" x14ac:dyDescent="0.25">
      <c r="A521" s="70" t="s">
        <v>1389</v>
      </c>
      <c r="B521" s="193"/>
      <c r="C521" s="146"/>
      <c r="G521" s="57"/>
    </row>
    <row r="522" spans="1:7" outlineLevel="1" x14ac:dyDescent="0.25">
      <c r="A522" s="70" t="s">
        <v>1390</v>
      </c>
      <c r="B522" s="193"/>
      <c r="C522" s="146"/>
    </row>
    <row r="523" spans="1:7" outlineLevel="1" x14ac:dyDescent="0.25">
      <c r="A523" s="70" t="s">
        <v>1391</v>
      </c>
      <c r="B523" s="193"/>
      <c r="C523" s="146"/>
    </row>
    <row r="524" spans="1:7" outlineLevel="1" x14ac:dyDescent="0.25">
      <c r="A524" s="70" t="s">
        <v>1392</v>
      </c>
      <c r="B524" s="193"/>
      <c r="C524" s="146"/>
    </row>
    <row r="525" spans="1:7" s="2" customFormat="1" x14ac:dyDescent="0.25">
      <c r="A525" s="109"/>
      <c r="B525" s="109" t="s">
        <v>1393</v>
      </c>
      <c r="C525" s="79" t="s">
        <v>275</v>
      </c>
      <c r="D525" s="79" t="s">
        <v>1394</v>
      </c>
      <c r="E525" s="79"/>
      <c r="F525" s="79" t="s">
        <v>800</v>
      </c>
      <c r="G525" s="79" t="s">
        <v>1395</v>
      </c>
    </row>
    <row r="526" spans="1:7" s="2" customFormat="1" x14ac:dyDescent="0.25">
      <c r="A526" s="70" t="s">
        <v>1396</v>
      </c>
      <c r="B526" s="179" t="s">
        <v>3133</v>
      </c>
      <c r="C526" s="158">
        <v>2722.5837486499995</v>
      </c>
      <c r="D526" s="204">
        <v>151</v>
      </c>
      <c r="E526" s="62"/>
      <c r="F526" s="92">
        <f>IF($C$544=0,"",IF(C526="[for completion]","",IF(C526="","",C526/$C$544)))</f>
        <v>6.8296725208273706E-2</v>
      </c>
      <c r="G526" s="92">
        <f>IF($D$544=0,"",IF(D526="[for completion]","",IF(D526="","",D526/$D$544)))</f>
        <v>2.9190025130485211E-2</v>
      </c>
    </row>
    <row r="527" spans="1:7" s="2" customFormat="1" x14ac:dyDescent="0.25">
      <c r="A527" s="70" t="s">
        <v>1397</v>
      </c>
      <c r="B527" s="179" t="s">
        <v>3134</v>
      </c>
      <c r="C527" s="158">
        <v>1023.0862282600002</v>
      </c>
      <c r="D527" s="204">
        <v>112</v>
      </c>
      <c r="E527" s="62"/>
      <c r="F527" s="92">
        <f t="shared" ref="F527:F543" si="26">IF($C$544=0,"",IF(C527="[for completion]","",IF(C527="","",C527/$C$544)))</f>
        <v>2.5664385542038644E-2</v>
      </c>
      <c r="G527" s="92">
        <f t="shared" ref="G527:G543" si="27">IF($D$544=0,"",IF(D527="[for completion]","",IF(D527="","",D527/$D$544)))</f>
        <v>2.165087956698241E-2</v>
      </c>
    </row>
    <row r="528" spans="1:7" s="2" customFormat="1" x14ac:dyDescent="0.25">
      <c r="A528" s="70" t="s">
        <v>1398</v>
      </c>
      <c r="B528" s="179" t="s">
        <v>3135</v>
      </c>
      <c r="C528" s="158">
        <v>2742.1859878400019</v>
      </c>
      <c r="D528" s="204">
        <v>337</v>
      </c>
      <c r="E528" s="62"/>
      <c r="F528" s="92">
        <f t="shared" si="26"/>
        <v>6.8788452503748196E-2</v>
      </c>
      <c r="G528" s="92">
        <f t="shared" si="27"/>
        <v>6.5145950125652427E-2</v>
      </c>
    </row>
    <row r="529" spans="1:7" s="2" customFormat="1" x14ac:dyDescent="0.25">
      <c r="A529" s="70" t="s">
        <v>1399</v>
      </c>
      <c r="B529" s="179" t="s">
        <v>2988</v>
      </c>
      <c r="C529" s="158">
        <v>1373.6019187800009</v>
      </c>
      <c r="D529" s="204">
        <v>237</v>
      </c>
      <c r="E529" s="62"/>
      <c r="F529" s="92">
        <f t="shared" si="26"/>
        <v>3.4457163287995238E-2</v>
      </c>
      <c r="G529" s="92">
        <f t="shared" si="27"/>
        <v>4.581480765513242E-2</v>
      </c>
    </row>
    <row r="530" spans="1:7" s="2" customFormat="1" x14ac:dyDescent="0.25">
      <c r="A530" s="70" t="s">
        <v>1400</v>
      </c>
      <c r="B530" s="179" t="s">
        <v>2989</v>
      </c>
      <c r="C530" s="158">
        <v>472.74062018000006</v>
      </c>
      <c r="D530" s="204">
        <v>102</v>
      </c>
      <c r="E530" s="62"/>
      <c r="F530" s="92">
        <f t="shared" si="26"/>
        <v>1.1858822064603806E-2</v>
      </c>
      <c r="G530" s="92">
        <f t="shared" si="27"/>
        <v>1.9717765319930407E-2</v>
      </c>
    </row>
    <row r="531" spans="1:7" s="2" customFormat="1" x14ac:dyDescent="0.25">
      <c r="A531" s="70" t="s">
        <v>1401</v>
      </c>
      <c r="B531" s="179" t="s">
        <v>3136</v>
      </c>
      <c r="C531" s="158">
        <v>195.90182683000003</v>
      </c>
      <c r="D531" s="204">
        <v>56</v>
      </c>
      <c r="E531" s="62"/>
      <c r="F531" s="92">
        <f t="shared" si="26"/>
        <v>4.9142485484391695E-3</v>
      </c>
      <c r="G531" s="92">
        <f t="shared" si="27"/>
        <v>1.0825439783491205E-2</v>
      </c>
    </row>
    <row r="532" spans="1:7" s="2" customFormat="1" x14ac:dyDescent="0.25">
      <c r="A532" s="70" t="s">
        <v>1402</v>
      </c>
      <c r="B532" s="179" t="s">
        <v>3137</v>
      </c>
      <c r="C532" s="158">
        <v>109.65873715000001</v>
      </c>
      <c r="D532" s="204">
        <v>32</v>
      </c>
      <c r="E532" s="62"/>
      <c r="F532" s="92">
        <f t="shared" si="26"/>
        <v>2.750818093854219E-3</v>
      </c>
      <c r="G532" s="92">
        <f t="shared" si="27"/>
        <v>6.1859655905664021E-3</v>
      </c>
    </row>
    <row r="533" spans="1:7" s="2" customFormat="1" x14ac:dyDescent="0.25">
      <c r="A533" s="70" t="s">
        <v>1403</v>
      </c>
      <c r="B533" s="179" t="s">
        <v>3138</v>
      </c>
      <c r="C533" s="158">
        <v>1590.6780679799997</v>
      </c>
      <c r="D533" s="204">
        <v>159</v>
      </c>
      <c r="E533" s="62"/>
      <c r="F533" s="92">
        <f t="shared" si="26"/>
        <v>3.9902575249531357E-2</v>
      </c>
      <c r="G533" s="92">
        <f t="shared" si="27"/>
        <v>3.0736516528126812E-2</v>
      </c>
    </row>
    <row r="534" spans="1:7" s="2" customFormat="1" x14ac:dyDescent="0.25">
      <c r="A534" s="70" t="s">
        <v>1404</v>
      </c>
      <c r="B534" s="179" t="s">
        <v>3139</v>
      </c>
      <c r="C534" s="158">
        <v>883.93941323000024</v>
      </c>
      <c r="D534" s="204">
        <v>137</v>
      </c>
      <c r="E534" s="62"/>
      <c r="F534" s="92">
        <f t="shared" si="26"/>
        <v>2.2173851304323231E-2</v>
      </c>
      <c r="G534" s="92">
        <f t="shared" si="27"/>
        <v>2.6483665184612412E-2</v>
      </c>
    </row>
    <row r="535" spans="1:7" s="2" customFormat="1" x14ac:dyDescent="0.25">
      <c r="A535" s="70" t="s">
        <v>1405</v>
      </c>
      <c r="B535" s="179" t="s">
        <v>3140</v>
      </c>
      <c r="C535" s="158">
        <v>5541.7623636700046</v>
      </c>
      <c r="D535" s="204">
        <v>909</v>
      </c>
      <c r="E535" s="62"/>
      <c r="F535" s="92">
        <f t="shared" si="26"/>
        <v>0.13901655789607797</v>
      </c>
      <c r="G535" s="92">
        <f t="shared" si="27"/>
        <v>0.17572008505702688</v>
      </c>
    </row>
    <row r="536" spans="1:7" s="2" customFormat="1" x14ac:dyDescent="0.25">
      <c r="A536" s="70" t="s">
        <v>1406</v>
      </c>
      <c r="B536" s="179" t="s">
        <v>3141</v>
      </c>
      <c r="C536" s="158">
        <v>6365.4147342699962</v>
      </c>
      <c r="D536" s="204">
        <v>1122</v>
      </c>
      <c r="E536" s="62"/>
      <c r="F536" s="92">
        <f t="shared" si="26"/>
        <v>0.15967809297278734</v>
      </c>
      <c r="G536" s="92">
        <f t="shared" si="27"/>
        <v>0.2168954185192345</v>
      </c>
    </row>
    <row r="537" spans="1:7" s="2" customFormat="1" x14ac:dyDescent="0.25">
      <c r="A537" s="70" t="s">
        <v>1407</v>
      </c>
      <c r="B537" s="179" t="s">
        <v>3142</v>
      </c>
      <c r="C537" s="158">
        <v>3333.3543042999981</v>
      </c>
      <c r="D537" s="204">
        <v>651</v>
      </c>
      <c r="E537" s="62"/>
      <c r="F537" s="92">
        <f t="shared" si="26"/>
        <v>8.3618064294800037E-2</v>
      </c>
      <c r="G537" s="92">
        <f t="shared" si="27"/>
        <v>0.12584573748308525</v>
      </c>
    </row>
    <row r="538" spans="1:7" s="2" customFormat="1" x14ac:dyDescent="0.25">
      <c r="A538" s="70" t="s">
        <v>1408</v>
      </c>
      <c r="B538" s="179" t="s">
        <v>3143</v>
      </c>
      <c r="C538" s="158">
        <v>577.11825809000015</v>
      </c>
      <c r="D538" s="204">
        <v>87</v>
      </c>
      <c r="E538" s="62"/>
      <c r="F538" s="92">
        <f t="shared" si="26"/>
        <v>1.4477162403174742E-2</v>
      </c>
      <c r="G538" s="92">
        <f t="shared" si="27"/>
        <v>1.6818093949352408E-2</v>
      </c>
    </row>
    <row r="539" spans="1:7" s="2" customFormat="1" x14ac:dyDescent="0.25">
      <c r="A539" s="70" t="s">
        <v>1409</v>
      </c>
      <c r="B539" s="179" t="s">
        <v>3144</v>
      </c>
      <c r="C539" s="158">
        <v>80.964744319999994</v>
      </c>
      <c r="D539" s="204">
        <v>9</v>
      </c>
      <c r="E539" s="62"/>
      <c r="F539" s="92">
        <f t="shared" si="26"/>
        <v>2.0310217811015216E-3</v>
      </c>
      <c r="G539" s="92">
        <f t="shared" si="27"/>
        <v>1.7398028223468006E-3</v>
      </c>
    </row>
    <row r="540" spans="1:7" s="2" customFormat="1" x14ac:dyDescent="0.25">
      <c r="A540" s="70" t="s">
        <v>1410</v>
      </c>
      <c r="B540" s="179"/>
      <c r="C540" s="158"/>
      <c r="D540" s="204"/>
      <c r="E540" s="62"/>
      <c r="F540" s="92" t="str">
        <f t="shared" si="26"/>
        <v/>
      </c>
      <c r="G540" s="92" t="str">
        <f t="shared" si="27"/>
        <v/>
      </c>
    </row>
    <row r="541" spans="1:7" s="2" customFormat="1" x14ac:dyDescent="0.25">
      <c r="A541" s="70" t="s">
        <v>1411</v>
      </c>
      <c r="B541" s="179"/>
      <c r="C541" s="158"/>
      <c r="D541" s="204"/>
      <c r="E541" s="62"/>
      <c r="F541" s="92" t="str">
        <f t="shared" si="26"/>
        <v/>
      </c>
      <c r="G541" s="92" t="str">
        <f t="shared" si="27"/>
        <v/>
      </c>
    </row>
    <row r="542" spans="1:7" s="2" customFormat="1" x14ac:dyDescent="0.25">
      <c r="A542" s="70" t="s">
        <v>1412</v>
      </c>
      <c r="B542" s="179"/>
      <c r="C542" s="158"/>
      <c r="D542" s="204"/>
      <c r="E542" s="62"/>
      <c r="F542" s="92" t="str">
        <f t="shared" si="26"/>
        <v/>
      </c>
      <c r="G542" s="92" t="str">
        <f t="shared" si="27"/>
        <v/>
      </c>
    </row>
    <row r="543" spans="1:7" s="2" customFormat="1" x14ac:dyDescent="0.25">
      <c r="A543" s="70" t="s">
        <v>1413</v>
      </c>
      <c r="B543" s="83" t="s">
        <v>1141</v>
      </c>
      <c r="C543" s="158">
        <v>12851.054362640005</v>
      </c>
      <c r="D543" s="204">
        <v>1072</v>
      </c>
      <c r="E543" s="62"/>
      <c r="F543" s="92">
        <f t="shared" si="26"/>
        <v>0.3223720588492508</v>
      </c>
      <c r="G543" s="92">
        <f t="shared" si="27"/>
        <v>0.20722984728397448</v>
      </c>
    </row>
    <row r="544" spans="1:7" s="2" customFormat="1" x14ac:dyDescent="0.25">
      <c r="A544" s="70" t="s">
        <v>1414</v>
      </c>
      <c r="B544" s="83" t="s">
        <v>315</v>
      </c>
      <c r="C544" s="110">
        <f>SUM(C526:C543)</f>
        <v>39864.045316190008</v>
      </c>
      <c r="D544" s="139">
        <f>SUM(D526:D543)</f>
        <v>5173</v>
      </c>
      <c r="E544" s="62"/>
      <c r="F544" s="135">
        <f>SUM(F526:F543)</f>
        <v>1</v>
      </c>
      <c r="G544" s="135">
        <f>SUM(G526:G543)</f>
        <v>1</v>
      </c>
    </row>
    <row r="545" spans="1:7" s="2" customFormat="1" x14ac:dyDescent="0.25">
      <c r="A545" s="70" t="s">
        <v>1415</v>
      </c>
      <c r="B545" s="74"/>
      <c r="C545" s="57"/>
      <c r="D545" s="57"/>
      <c r="E545" s="62"/>
      <c r="F545" s="62"/>
      <c r="G545" s="62"/>
    </row>
    <row r="546" spans="1:7" s="2" customFormat="1" x14ac:dyDescent="0.25">
      <c r="A546" s="70" t="s">
        <v>1416</v>
      </c>
      <c r="B546" s="74"/>
      <c r="C546" s="57"/>
      <c r="D546" s="57"/>
      <c r="E546" s="62"/>
      <c r="F546" s="62"/>
      <c r="G546" s="62"/>
    </row>
    <row r="547" spans="1:7" s="2" customFormat="1" x14ac:dyDescent="0.25">
      <c r="A547" s="70" t="s">
        <v>1417</v>
      </c>
      <c r="B547" s="74"/>
      <c r="C547" s="57"/>
      <c r="D547" s="57"/>
      <c r="E547" s="62"/>
      <c r="F547" s="62"/>
      <c r="G547" s="62"/>
    </row>
    <row r="548" spans="1:7" s="2" customFormat="1" x14ac:dyDescent="0.25">
      <c r="A548" s="109"/>
      <c r="B548" s="109" t="s">
        <v>1418</v>
      </c>
      <c r="C548" s="79" t="s">
        <v>275</v>
      </c>
      <c r="D548" s="79" t="s">
        <v>1394</v>
      </c>
      <c r="E548" s="79"/>
      <c r="F548" s="79" t="s">
        <v>800</v>
      </c>
      <c r="G548" s="79" t="s">
        <v>1395</v>
      </c>
    </row>
    <row r="549" spans="1:7" s="2" customFormat="1" x14ac:dyDescent="0.25">
      <c r="A549" s="70" t="s">
        <v>1419</v>
      </c>
      <c r="B549" s="179" t="s">
        <v>3145</v>
      </c>
      <c r="C549" s="158">
        <v>2722.5837486499995</v>
      </c>
      <c r="D549" s="204">
        <v>151</v>
      </c>
      <c r="E549" s="62"/>
      <c r="F549" s="92">
        <f>IF($C$567=0,"",IF(C549="[for completion]","",IF(C549="","",C549/$C$567)))</f>
        <v>6.8296725208273706E-2</v>
      </c>
      <c r="G549" s="92">
        <f>IF($D$567=0,"",IF(D549="[for completion]","",IF(D549="","",D549/$D$567)))</f>
        <v>2.9190025130485211E-2</v>
      </c>
    </row>
    <row r="550" spans="1:7" s="2" customFormat="1" x14ac:dyDescent="0.25">
      <c r="A550" s="70" t="s">
        <v>1420</v>
      </c>
      <c r="B550" s="179" t="s">
        <v>3146</v>
      </c>
      <c r="C550" s="158">
        <v>1023.0862282600002</v>
      </c>
      <c r="D550" s="204">
        <v>112</v>
      </c>
      <c r="E550" s="62"/>
      <c r="F550" s="92">
        <f t="shared" ref="F550:F566" si="28">IF($C$567=0,"",IF(C550="[for completion]","",IF(C550="","",C550/$C$567)))</f>
        <v>2.5664385542038644E-2</v>
      </c>
      <c r="G550" s="92">
        <f t="shared" ref="G550:G566" si="29">IF($D$567=0,"",IF(D550="[for completion]","",IF(D550="","",D550/$D$567)))</f>
        <v>2.165087956698241E-2</v>
      </c>
    </row>
    <row r="551" spans="1:7" s="2" customFormat="1" x14ac:dyDescent="0.25">
      <c r="A551" s="70" t="s">
        <v>1421</v>
      </c>
      <c r="B551" s="179" t="s">
        <v>3147</v>
      </c>
      <c r="C551" s="158">
        <v>2742.1859878400019</v>
      </c>
      <c r="D551" s="204">
        <v>337</v>
      </c>
      <c r="E551" s="62"/>
      <c r="F551" s="92">
        <f t="shared" si="28"/>
        <v>6.8788452503748196E-2</v>
      </c>
      <c r="G551" s="92">
        <f t="shared" si="29"/>
        <v>6.5145950125652427E-2</v>
      </c>
    </row>
    <row r="552" spans="1:7" s="2" customFormat="1" x14ac:dyDescent="0.25">
      <c r="A552" s="70" t="s">
        <v>1422</v>
      </c>
      <c r="B552" s="179" t="s">
        <v>3148</v>
      </c>
      <c r="C552" s="158">
        <v>1373.6019187800009</v>
      </c>
      <c r="D552" s="204">
        <v>237</v>
      </c>
      <c r="E552" s="62"/>
      <c r="F552" s="92">
        <f t="shared" si="28"/>
        <v>3.4457163287995238E-2</v>
      </c>
      <c r="G552" s="92">
        <f t="shared" si="29"/>
        <v>4.581480765513242E-2</v>
      </c>
    </row>
    <row r="553" spans="1:7" s="2" customFormat="1" x14ac:dyDescent="0.25">
      <c r="A553" s="70" t="s">
        <v>1423</v>
      </c>
      <c r="B553" s="179" t="s">
        <v>3149</v>
      </c>
      <c r="C553" s="158">
        <v>472.74062018000006</v>
      </c>
      <c r="D553" s="204">
        <v>102</v>
      </c>
      <c r="E553" s="62"/>
      <c r="F553" s="92">
        <f t="shared" si="28"/>
        <v>1.1858822064603806E-2</v>
      </c>
      <c r="G553" s="92">
        <f t="shared" si="29"/>
        <v>1.9717765319930407E-2</v>
      </c>
    </row>
    <row r="554" spans="1:7" s="2" customFormat="1" x14ac:dyDescent="0.25">
      <c r="A554" s="70" t="s">
        <v>1424</v>
      </c>
      <c r="B554" s="179" t="s">
        <v>3150</v>
      </c>
      <c r="C554" s="158">
        <v>195.90182683000003</v>
      </c>
      <c r="D554" s="204">
        <v>56</v>
      </c>
      <c r="E554" s="62"/>
      <c r="F554" s="92">
        <f t="shared" si="28"/>
        <v>4.9142485484391695E-3</v>
      </c>
      <c r="G554" s="92">
        <f t="shared" si="29"/>
        <v>1.0825439783491205E-2</v>
      </c>
    </row>
    <row r="555" spans="1:7" s="2" customFormat="1" x14ac:dyDescent="0.25">
      <c r="A555" s="70" t="s">
        <v>1425</v>
      </c>
      <c r="B555" s="179" t="s">
        <v>3151</v>
      </c>
      <c r="C555" s="158">
        <v>109.65873715000001</v>
      </c>
      <c r="D555" s="204">
        <v>32</v>
      </c>
      <c r="E555" s="62"/>
      <c r="F555" s="92">
        <f t="shared" si="28"/>
        <v>2.750818093854219E-3</v>
      </c>
      <c r="G555" s="92">
        <f t="shared" si="29"/>
        <v>6.1859655905664021E-3</v>
      </c>
    </row>
    <row r="556" spans="1:7" s="2" customFormat="1" x14ac:dyDescent="0.25">
      <c r="A556" s="70" t="s">
        <v>1426</v>
      </c>
      <c r="B556" s="179" t="s">
        <v>3152</v>
      </c>
      <c r="C556" s="158">
        <v>1590.6780679799997</v>
      </c>
      <c r="D556" s="204">
        <v>159</v>
      </c>
      <c r="E556" s="62"/>
      <c r="F556" s="92">
        <f t="shared" si="28"/>
        <v>3.9902575249531357E-2</v>
      </c>
      <c r="G556" s="92">
        <f t="shared" si="29"/>
        <v>3.0736516528126812E-2</v>
      </c>
    </row>
    <row r="557" spans="1:7" s="2" customFormat="1" x14ac:dyDescent="0.25">
      <c r="A557" s="70" t="s">
        <v>1427</v>
      </c>
      <c r="B557" s="179" t="s">
        <v>3153</v>
      </c>
      <c r="C557" s="158">
        <v>883.93941323000024</v>
      </c>
      <c r="D557" s="204">
        <v>137</v>
      </c>
      <c r="E557" s="62"/>
      <c r="F557" s="92">
        <f t="shared" si="28"/>
        <v>2.2173851304323231E-2</v>
      </c>
      <c r="G557" s="92">
        <f t="shared" si="29"/>
        <v>2.6483665184612412E-2</v>
      </c>
    </row>
    <row r="558" spans="1:7" s="2" customFormat="1" x14ac:dyDescent="0.25">
      <c r="A558" s="70" t="s">
        <v>1428</v>
      </c>
      <c r="B558" s="179" t="s">
        <v>3154</v>
      </c>
      <c r="C558" s="158">
        <v>5541.7623636700046</v>
      </c>
      <c r="D558" s="204">
        <v>909</v>
      </c>
      <c r="E558" s="62"/>
      <c r="F558" s="92">
        <f t="shared" si="28"/>
        <v>0.13901655789607797</v>
      </c>
      <c r="G558" s="92">
        <f t="shared" si="29"/>
        <v>0.17572008505702688</v>
      </c>
    </row>
    <row r="559" spans="1:7" s="2" customFormat="1" x14ac:dyDescent="0.25">
      <c r="A559" s="70" t="s">
        <v>1429</v>
      </c>
      <c r="B559" s="179" t="s">
        <v>3155</v>
      </c>
      <c r="C559" s="158">
        <v>6365.4147342699962</v>
      </c>
      <c r="D559" s="204">
        <v>1122</v>
      </c>
      <c r="E559" s="62"/>
      <c r="F559" s="92">
        <f t="shared" si="28"/>
        <v>0.15967809297278734</v>
      </c>
      <c r="G559" s="92">
        <f t="shared" si="29"/>
        <v>0.2168954185192345</v>
      </c>
    </row>
    <row r="560" spans="1:7" s="2" customFormat="1" x14ac:dyDescent="0.25">
      <c r="A560" s="70" t="s">
        <v>1430</v>
      </c>
      <c r="B560" s="179" t="s">
        <v>3156</v>
      </c>
      <c r="C560" s="158">
        <v>3333.3543042999981</v>
      </c>
      <c r="D560" s="204">
        <v>651</v>
      </c>
      <c r="E560" s="62"/>
      <c r="F560" s="92">
        <f t="shared" si="28"/>
        <v>8.3618064294800037E-2</v>
      </c>
      <c r="G560" s="92">
        <f t="shared" si="29"/>
        <v>0.12584573748308525</v>
      </c>
    </row>
    <row r="561" spans="1:7" s="2" customFormat="1" x14ac:dyDescent="0.25">
      <c r="A561" s="70" t="s">
        <v>1431</v>
      </c>
      <c r="B561" s="179" t="s">
        <v>3157</v>
      </c>
      <c r="C561" s="158">
        <v>577.11825809000015</v>
      </c>
      <c r="D561" s="204">
        <v>87</v>
      </c>
      <c r="E561" s="62"/>
      <c r="F561" s="92">
        <f t="shared" si="28"/>
        <v>1.4477162403174742E-2</v>
      </c>
      <c r="G561" s="92">
        <f t="shared" si="29"/>
        <v>1.6818093949352408E-2</v>
      </c>
    </row>
    <row r="562" spans="1:7" s="2" customFormat="1" x14ac:dyDescent="0.25">
      <c r="A562" s="70" t="s">
        <v>1432</v>
      </c>
      <c r="B562" s="179" t="s">
        <v>3158</v>
      </c>
      <c r="C562" s="158">
        <v>80.964744319999994</v>
      </c>
      <c r="D562" s="204">
        <v>9</v>
      </c>
      <c r="E562" s="62"/>
      <c r="F562" s="92">
        <f t="shared" si="28"/>
        <v>2.0310217811015216E-3</v>
      </c>
      <c r="G562" s="92">
        <f t="shared" si="29"/>
        <v>1.7398028223468006E-3</v>
      </c>
    </row>
    <row r="563" spans="1:7" s="2" customFormat="1" x14ac:dyDescent="0.25">
      <c r="A563" s="70" t="s">
        <v>1433</v>
      </c>
      <c r="B563" s="179"/>
      <c r="C563" s="158"/>
      <c r="D563" s="204"/>
      <c r="E563" s="62"/>
      <c r="F563" s="92" t="str">
        <f t="shared" si="28"/>
        <v/>
      </c>
      <c r="G563" s="92" t="str">
        <f t="shared" si="29"/>
        <v/>
      </c>
    </row>
    <row r="564" spans="1:7" s="2" customFormat="1" x14ac:dyDescent="0.25">
      <c r="A564" s="70" t="s">
        <v>1434</v>
      </c>
      <c r="B564" s="179"/>
      <c r="C564" s="158"/>
      <c r="D564" s="204"/>
      <c r="E564" s="62"/>
      <c r="F564" s="92" t="str">
        <f t="shared" si="28"/>
        <v/>
      </c>
      <c r="G564" s="92" t="str">
        <f t="shared" si="29"/>
        <v/>
      </c>
    </row>
    <row r="565" spans="1:7" s="2" customFormat="1" x14ac:dyDescent="0.25">
      <c r="A565" s="70" t="s">
        <v>1435</v>
      </c>
      <c r="B565" s="179"/>
      <c r="C565" s="158"/>
      <c r="D565" s="204"/>
      <c r="E565" s="62"/>
      <c r="F565" s="92" t="str">
        <f t="shared" si="28"/>
        <v/>
      </c>
      <c r="G565" s="92" t="str">
        <f t="shared" si="29"/>
        <v/>
      </c>
    </row>
    <row r="566" spans="1:7" s="2" customFormat="1" x14ac:dyDescent="0.25">
      <c r="A566" s="70" t="s">
        <v>1436</v>
      </c>
      <c r="B566" s="83" t="s">
        <v>1141</v>
      </c>
      <c r="C566" s="158">
        <v>12851.054362640005</v>
      </c>
      <c r="D566" s="204">
        <v>1072</v>
      </c>
      <c r="E566" s="62"/>
      <c r="F566" s="92">
        <f t="shared" si="28"/>
        <v>0.3223720588492508</v>
      </c>
      <c r="G566" s="92">
        <f t="shared" si="29"/>
        <v>0.20722984728397448</v>
      </c>
    </row>
    <row r="567" spans="1:7" s="2" customFormat="1" x14ac:dyDescent="0.25">
      <c r="A567" s="70" t="s">
        <v>1437</v>
      </c>
      <c r="B567" s="83" t="s">
        <v>315</v>
      </c>
      <c r="C567" s="110">
        <f>SUM(C549:C566)</f>
        <v>39864.045316190008</v>
      </c>
      <c r="D567" s="139">
        <f>SUM(D549:D566)</f>
        <v>5173</v>
      </c>
      <c r="E567" s="62"/>
      <c r="F567" s="135">
        <f>SUM(F549:F566)</f>
        <v>1</v>
      </c>
      <c r="G567" s="135">
        <f>SUM(G549:G566)</f>
        <v>1</v>
      </c>
    </row>
    <row r="568" spans="1:7" s="2" customFormat="1" x14ac:dyDescent="0.25">
      <c r="A568" s="70" t="s">
        <v>1438</v>
      </c>
      <c r="B568" s="74"/>
      <c r="C568" s="57"/>
      <c r="D568" s="57"/>
      <c r="E568" s="62"/>
      <c r="F568" s="62"/>
      <c r="G568" s="62"/>
    </row>
    <row r="569" spans="1:7" s="2" customFormat="1" x14ac:dyDescent="0.25">
      <c r="A569" s="70" t="s">
        <v>1439</v>
      </c>
      <c r="B569" s="74"/>
      <c r="C569" s="57"/>
      <c r="D569" s="57"/>
      <c r="E569" s="62"/>
      <c r="F569" s="62"/>
      <c r="G569" s="62"/>
    </row>
    <row r="570" spans="1:7" s="2" customFormat="1" x14ac:dyDescent="0.25">
      <c r="A570" s="70" t="s">
        <v>1440</v>
      </c>
      <c r="B570" s="74"/>
      <c r="C570" s="57"/>
      <c r="D570" s="57"/>
      <c r="E570" s="62"/>
      <c r="F570" s="62"/>
      <c r="G570" s="62"/>
    </row>
    <row r="571" spans="1:7" s="2" customFormat="1" x14ac:dyDescent="0.25">
      <c r="A571" s="109"/>
      <c r="B571" s="109" t="s">
        <v>1441</v>
      </c>
      <c r="C571" s="79" t="s">
        <v>275</v>
      </c>
      <c r="D571" s="79" t="s">
        <v>1394</v>
      </c>
      <c r="E571" s="79"/>
      <c r="F571" s="79" t="s">
        <v>800</v>
      </c>
      <c r="G571" s="79" t="s">
        <v>1395</v>
      </c>
    </row>
    <row r="572" spans="1:7" s="2" customFormat="1" x14ac:dyDescent="0.25">
      <c r="A572" s="70" t="s">
        <v>1442</v>
      </c>
      <c r="B572" s="83" t="s">
        <v>1171</v>
      </c>
      <c r="C572" s="158">
        <v>9066.1132652800006</v>
      </c>
      <c r="D572" s="204">
        <v>1319</v>
      </c>
      <c r="E572" s="62"/>
      <c r="F572" s="92">
        <f>IF($C$585=0,"",IF(C572="[for completion]","",IF(C572="","",C572/$C$585)))</f>
        <v>0.2274258217742387</v>
      </c>
      <c r="G572" s="92">
        <f>IF($D$585=0,"",IF(D572="[for completion]","",IF(D572="","",D572/$D$585)))</f>
        <v>0.25969679070683205</v>
      </c>
    </row>
    <row r="573" spans="1:7" s="2" customFormat="1" x14ac:dyDescent="0.25">
      <c r="A573" s="70" t="s">
        <v>1443</v>
      </c>
      <c r="B573" s="83" t="s">
        <v>1173</v>
      </c>
      <c r="C573" s="158">
        <v>2418.5545377999983</v>
      </c>
      <c r="D573" s="204">
        <v>495</v>
      </c>
      <c r="E573" s="62"/>
      <c r="F573" s="92">
        <f>IF($C$585=0,"",IF(C573="[for completion]","",IF(C573="","",C573/$C$585)))</f>
        <v>6.0670072959648935E-2</v>
      </c>
      <c r="G573" s="92">
        <f>IF($D$585=0,"",IF(D573="[for completion]","",IF(D573="","",D573/$D$585)))</f>
        <v>9.7460129946839932E-2</v>
      </c>
    </row>
    <row r="574" spans="1:7" s="2" customFormat="1" x14ac:dyDescent="0.25">
      <c r="A574" s="70" t="s">
        <v>1444</v>
      </c>
      <c r="B574" s="83" t="s">
        <v>1175</v>
      </c>
      <c r="C574" s="158">
        <v>1419.9448161499995</v>
      </c>
      <c r="D574" s="204">
        <v>311</v>
      </c>
      <c r="E574" s="62"/>
      <c r="F574" s="92">
        <f>IF($C$585=0,"",IF(C574="[for completion]","",IF(C574="","",C574/$C$585)))</f>
        <v>3.5619686985789094E-2</v>
      </c>
      <c r="G574" s="92">
        <f>IF($D$585=0,"",IF(D574="[for completion]","",IF(D574="","",D574/$D$585)))</f>
        <v>6.1232526087812558E-2</v>
      </c>
    </row>
    <row r="575" spans="1:7" s="2" customFormat="1" x14ac:dyDescent="0.25">
      <c r="A575" s="70" t="s">
        <v>1445</v>
      </c>
      <c r="B575" s="83" t="s">
        <v>1177</v>
      </c>
      <c r="C575" s="158">
        <v>3650.3223954499954</v>
      </c>
      <c r="D575" s="204">
        <v>552</v>
      </c>
      <c r="E575" s="62"/>
      <c r="F575" s="92">
        <f>IF($C$585=0,"",IF(C575="[for completion]","",IF(C575="","",C575/$C$585)))</f>
        <v>9.1569291738876513E-2</v>
      </c>
      <c r="G575" s="92">
        <f>IF($D$585=0,"",IF(D575="[for completion]","",IF(D575="","",D575/$D$585)))</f>
        <v>0.10868281157708211</v>
      </c>
    </row>
    <row r="576" spans="1:7" s="2" customFormat="1" x14ac:dyDescent="0.25">
      <c r="A576" s="70" t="s">
        <v>1446</v>
      </c>
      <c r="B576" s="83" t="s">
        <v>1179</v>
      </c>
      <c r="C576" s="158">
        <v>4673.4504142399992</v>
      </c>
      <c r="D576" s="204">
        <v>652</v>
      </c>
      <c r="E576" s="62"/>
      <c r="F576" s="92">
        <f>IF($C$585=0,"",IF(C576="[for completion]","",IF(C576="","",C576/$C$585)))</f>
        <v>0.11723472560728727</v>
      </c>
      <c r="G576" s="92">
        <f>IF($D$585=0,"",IF(D576="[for completion]","",IF(D576="","",D576/$D$585)))</f>
        <v>0.12837172671785785</v>
      </c>
    </row>
    <row r="577" spans="1:7" s="2" customFormat="1" x14ac:dyDescent="0.25">
      <c r="A577" s="70" t="s">
        <v>1447</v>
      </c>
      <c r="B577" s="83" t="s">
        <v>1181</v>
      </c>
      <c r="C577" s="158">
        <v>3235.81829926</v>
      </c>
      <c r="D577" s="204">
        <v>514</v>
      </c>
      <c r="E577" s="62"/>
      <c r="F577" s="92">
        <f t="shared" ref="F577:F584" si="30">IF($C$585=0,"",IF(C577="[for completion]","",IF(C577="","",C577/$C$585)))</f>
        <v>8.1171348105653407E-2</v>
      </c>
      <c r="G577" s="92">
        <f t="shared" ref="G577:G584" si="31">IF($D$585=0,"",IF(D577="[for completion]","",IF(D577="","",D577/$D$585)))</f>
        <v>0.10120102382358732</v>
      </c>
    </row>
    <row r="578" spans="1:7" s="2" customFormat="1" x14ac:dyDescent="0.25">
      <c r="A578" s="70" t="s">
        <v>1448</v>
      </c>
      <c r="B578" s="83" t="s">
        <v>1183</v>
      </c>
      <c r="C578" s="158">
        <v>1816.9213900799989</v>
      </c>
      <c r="D578" s="204">
        <v>296</v>
      </c>
      <c r="E578" s="62"/>
      <c r="F578" s="92">
        <f t="shared" si="30"/>
        <v>4.5577948140202725E-2</v>
      </c>
      <c r="G578" s="92">
        <f t="shared" si="31"/>
        <v>5.8279188816696199E-2</v>
      </c>
    </row>
    <row r="579" spans="1:7" s="2" customFormat="1" x14ac:dyDescent="0.25">
      <c r="A579" s="70" t="s">
        <v>1449</v>
      </c>
      <c r="B579" s="83" t="s">
        <v>1185</v>
      </c>
      <c r="C579" s="158">
        <v>1305.7946172100005</v>
      </c>
      <c r="D579" s="204">
        <v>198</v>
      </c>
      <c r="E579" s="62"/>
      <c r="F579" s="92">
        <f t="shared" si="30"/>
        <v>3.2756199398551206E-2</v>
      </c>
      <c r="G579" s="92">
        <f t="shared" si="31"/>
        <v>3.8984051978735973E-2</v>
      </c>
    </row>
    <row r="580" spans="1:7" s="2" customFormat="1" x14ac:dyDescent="0.25">
      <c r="A580" s="70" t="s">
        <v>1450</v>
      </c>
      <c r="B580" s="83" t="s">
        <v>1187</v>
      </c>
      <c r="C580" s="158">
        <v>1911.0078998099989</v>
      </c>
      <c r="D580" s="76">
        <v>246</v>
      </c>
      <c r="E580" s="62"/>
      <c r="F580" s="92">
        <f t="shared" si="30"/>
        <v>4.7938132837559287E-2</v>
      </c>
      <c r="G580" s="92">
        <f t="shared" si="31"/>
        <v>4.843473124630833E-2</v>
      </c>
    </row>
    <row r="581" spans="1:7" s="2" customFormat="1" x14ac:dyDescent="0.25">
      <c r="A581" s="70" t="s">
        <v>1451</v>
      </c>
      <c r="B581" s="70" t="s">
        <v>1189</v>
      </c>
      <c r="C581" s="158">
        <v>1399.0978718600004</v>
      </c>
      <c r="D581" s="76">
        <v>123</v>
      </c>
      <c r="F581" s="92">
        <f t="shared" si="30"/>
        <v>3.5096735937428417E-2</v>
      </c>
      <c r="G581" s="92">
        <f t="shared" si="31"/>
        <v>2.4217365623154165E-2</v>
      </c>
    </row>
    <row r="582" spans="1:7" s="2" customFormat="1" x14ac:dyDescent="0.25">
      <c r="A582" s="70" t="s">
        <v>1452</v>
      </c>
      <c r="B582" s="70" t="s">
        <v>1191</v>
      </c>
      <c r="C582" s="158">
        <v>2602.5203148699993</v>
      </c>
      <c r="D582" s="76">
        <v>133</v>
      </c>
      <c r="F582" s="92">
        <f t="shared" si="30"/>
        <v>6.5284902578942164E-2</v>
      </c>
      <c r="G582" s="92">
        <f t="shared" si="31"/>
        <v>2.6186257137231737E-2</v>
      </c>
    </row>
    <row r="583" spans="1:7" s="2" customFormat="1" x14ac:dyDescent="0.25">
      <c r="A583" s="70" t="s">
        <v>1453</v>
      </c>
      <c r="B583" s="83" t="s">
        <v>1193</v>
      </c>
      <c r="C583" s="158">
        <v>1476.9672913399995</v>
      </c>
      <c r="D583" s="76">
        <v>97</v>
      </c>
      <c r="E583" s="62"/>
      <c r="F583" s="92">
        <f t="shared" si="30"/>
        <v>3.70501106855846E-2</v>
      </c>
      <c r="G583" s="92">
        <f t="shared" si="31"/>
        <v>1.909824768655247E-2</v>
      </c>
    </row>
    <row r="584" spans="1:7" s="2" customFormat="1" x14ac:dyDescent="0.25">
      <c r="A584" s="70" t="s">
        <v>1454</v>
      </c>
      <c r="B584" s="70" t="s">
        <v>1141</v>
      </c>
      <c r="C584" s="158">
        <v>4887.5322028399996</v>
      </c>
      <c r="D584" s="204">
        <v>143</v>
      </c>
      <c r="E584" s="62"/>
      <c r="F584" s="92">
        <f t="shared" si="30"/>
        <v>0.1226050232502376</v>
      </c>
      <c r="G584" s="92">
        <f t="shared" si="31"/>
        <v>2.8155148651309313E-2</v>
      </c>
    </row>
    <row r="585" spans="1:7" s="2" customFormat="1" x14ac:dyDescent="0.25">
      <c r="A585" s="70" t="s">
        <v>1455</v>
      </c>
      <c r="B585" s="83" t="s">
        <v>315</v>
      </c>
      <c r="C585" s="110">
        <f>SUM(C572:C584)</f>
        <v>39864.045316189993</v>
      </c>
      <c r="D585" s="139">
        <f>SUM(D572:D584)</f>
        <v>5079</v>
      </c>
      <c r="E585" s="62"/>
      <c r="F585" s="135">
        <f>SUM(F572:F584)</f>
        <v>1.0000000000000002</v>
      </c>
      <c r="G585" s="135">
        <f>SUM(G572:G584)</f>
        <v>1</v>
      </c>
    </row>
    <row r="586" spans="1:7" s="2" customFormat="1" x14ac:dyDescent="0.25">
      <c r="A586" s="70" t="s">
        <v>1456</v>
      </c>
      <c r="B586" s="74"/>
      <c r="C586" s="52"/>
      <c r="D586" s="138"/>
      <c r="E586" s="62"/>
      <c r="F586" s="137"/>
      <c r="G586" s="137"/>
    </row>
    <row r="587" spans="1:7" s="2" customFormat="1" x14ac:dyDescent="0.25">
      <c r="A587" s="70" t="s">
        <v>1457</v>
      </c>
      <c r="B587" s="74"/>
      <c r="C587" s="52"/>
      <c r="D587" s="138"/>
      <c r="E587" s="62"/>
      <c r="F587" s="137"/>
      <c r="G587" s="137"/>
    </row>
    <row r="588" spans="1:7" s="2" customFormat="1" x14ac:dyDescent="0.25">
      <c r="A588" s="70" t="s">
        <v>1458</v>
      </c>
      <c r="B588" s="74"/>
      <c r="C588" s="52"/>
      <c r="D588" s="138"/>
      <c r="E588" s="62"/>
      <c r="F588" s="137"/>
      <c r="G588" s="137"/>
    </row>
    <row r="589" spans="1:7" s="2" customFormat="1" x14ac:dyDescent="0.25">
      <c r="A589" s="70" t="s">
        <v>1459</v>
      </c>
      <c r="B589" s="74"/>
      <c r="C589" s="52"/>
      <c r="D589" s="138"/>
      <c r="E589" s="62"/>
      <c r="F589" s="137"/>
      <c r="G589" s="137"/>
    </row>
    <row r="590" spans="1:7" s="2" customFormat="1" x14ac:dyDescent="0.25">
      <c r="A590" s="70" t="s">
        <v>1460</v>
      </c>
      <c r="B590" s="74"/>
      <c r="C590" s="52"/>
      <c r="D590" s="138"/>
      <c r="E590" s="62"/>
      <c r="F590" s="137"/>
      <c r="G590" s="137"/>
    </row>
    <row r="591" spans="1:7" s="2" customFormat="1" x14ac:dyDescent="0.25">
      <c r="A591" s="70" t="s">
        <v>1461</v>
      </c>
      <c r="B591" s="74"/>
      <c r="C591" s="52"/>
      <c r="D591" s="138"/>
      <c r="E591" s="62"/>
      <c r="F591" s="137" t="str">
        <f>IF($C$585=0,"",IF(C591="[for completion]","",IF(C591="","",C591/$C$585)))</f>
        <v/>
      </c>
      <c r="G591" s="137" t="str">
        <f>IF($D$585=0,"",IF(D591="[for completion]","",IF(D591="","",D591/$D$585)))</f>
        <v/>
      </c>
    </row>
    <row r="592" spans="1:7" s="2" customFormat="1" x14ac:dyDescent="0.25">
      <c r="A592" s="70" t="s">
        <v>1462</v>
      </c>
    </row>
    <row r="593" spans="1:7" s="2" customFormat="1" x14ac:dyDescent="0.25">
      <c r="A593" s="70" t="s">
        <v>1463</v>
      </c>
    </row>
    <row r="594" spans="1:7" x14ac:dyDescent="0.25">
      <c r="A594" s="70" t="s">
        <v>1464</v>
      </c>
    </row>
    <row r="595" spans="1:7" x14ac:dyDescent="0.25">
      <c r="A595" s="70" t="s">
        <v>1465</v>
      </c>
    </row>
    <row r="596" spans="1:7" x14ac:dyDescent="0.25">
      <c r="A596" s="109"/>
      <c r="B596" s="109" t="s">
        <v>1466</v>
      </c>
      <c r="C596" s="79" t="s">
        <v>275</v>
      </c>
      <c r="D596" s="79" t="s">
        <v>1394</v>
      </c>
      <c r="E596" s="79"/>
      <c r="F596" s="79" t="s">
        <v>799</v>
      </c>
      <c r="G596" s="79" t="s">
        <v>1395</v>
      </c>
    </row>
    <row r="597" spans="1:7" x14ac:dyDescent="0.25">
      <c r="A597" s="70" t="s">
        <v>1467</v>
      </c>
      <c r="B597" s="83" t="s">
        <v>1224</v>
      </c>
      <c r="C597" s="158">
        <v>1476.9672913399995</v>
      </c>
      <c r="D597" s="204">
        <v>97</v>
      </c>
      <c r="E597" s="62"/>
      <c r="F597" s="92">
        <f>IF($C$601=0,"",IF(C597="[for completion]","",IF(C597="","",C597/$C$601)))</f>
        <v>3.7050110685584565E-2</v>
      </c>
      <c r="G597" s="92">
        <f>IF($D$601=0,"",IF(D597="[for completion]","",IF(D597="","",D597/$D$601)))</f>
        <v>1.909824768655247E-2</v>
      </c>
    </row>
    <row r="598" spans="1:7" x14ac:dyDescent="0.25">
      <c r="A598" s="70" t="s">
        <v>1468</v>
      </c>
      <c r="B598" s="157" t="s">
        <v>1469</v>
      </c>
      <c r="C598" s="158">
        <v>38387.07802485003</v>
      </c>
      <c r="D598" s="204">
        <v>4982</v>
      </c>
      <c r="E598" s="62"/>
      <c r="F598" s="92">
        <f>IF($C$601=0,"",IF(C598="[for completion]","",IF(C598="","",C598/$C$601)))</f>
        <v>0.9629498893144155</v>
      </c>
      <c r="G598" s="92">
        <f>IF($D$601=0,"",IF(D598="[for completion]","",IF(D598="","",D598/$D$601)))</f>
        <v>0.98090175231344756</v>
      </c>
    </row>
    <row r="599" spans="1:7" x14ac:dyDescent="0.25">
      <c r="A599" s="70" t="s">
        <v>1470</v>
      </c>
      <c r="B599" s="83" t="s">
        <v>674</v>
      </c>
      <c r="C599" s="158">
        <v>0</v>
      </c>
      <c r="D599" s="204">
        <v>0</v>
      </c>
      <c r="E599" s="62"/>
      <c r="F599" s="92">
        <f>IF($C$601=0,"",IF(C599="[for completion]","",IF(C599="","",C599/$C$601)))</f>
        <v>0</v>
      </c>
      <c r="G599" s="92">
        <f>IF($D$601=0,"",IF(D599="[for completion]","",IF(D599="","",D599/$D$601)))</f>
        <v>0</v>
      </c>
    </row>
    <row r="600" spans="1:7" x14ac:dyDescent="0.25">
      <c r="A600" s="70" t="s">
        <v>1471</v>
      </c>
      <c r="B600" s="70" t="s">
        <v>1141</v>
      </c>
      <c r="C600" s="158">
        <v>0</v>
      </c>
      <c r="D600" s="204">
        <v>0</v>
      </c>
      <c r="E600" s="62"/>
      <c r="F600" s="92">
        <f>IF($C$601=0,"",IF(C600="[for completion]","",IF(C600="","",C600/$C$601)))</f>
        <v>0</v>
      </c>
      <c r="G600" s="92">
        <f>IF($D$601=0,"",IF(D600="[for completion]","",IF(D600="","",D600/$D$601)))</f>
        <v>0</v>
      </c>
    </row>
    <row r="601" spans="1:7" x14ac:dyDescent="0.25">
      <c r="A601" s="70" t="s">
        <v>1472</v>
      </c>
      <c r="B601" s="83" t="s">
        <v>315</v>
      </c>
      <c r="C601" s="110">
        <f>SUM(C597:C600)</f>
        <v>39864.04531619003</v>
      </c>
      <c r="D601" s="139">
        <f>SUM(D597:D600)</f>
        <v>5079</v>
      </c>
      <c r="E601" s="62"/>
      <c r="F601" s="135">
        <f>SUM(F597:F600)</f>
        <v>1</v>
      </c>
      <c r="G601" s="135">
        <f>SUM(G597:G600)</f>
        <v>1</v>
      </c>
    </row>
    <row r="603" spans="1:7" x14ac:dyDescent="0.25">
      <c r="A603" s="109"/>
      <c r="B603" s="109" t="s">
        <v>1494</v>
      </c>
      <c r="C603" s="109" t="s">
        <v>1231</v>
      </c>
      <c r="D603" s="109" t="s">
        <v>1473</v>
      </c>
      <c r="E603" s="109"/>
      <c r="F603" s="109" t="s">
        <v>1233</v>
      </c>
      <c r="G603" s="80" t="s">
        <v>1234</v>
      </c>
    </row>
    <row r="604" spans="1:7" x14ac:dyDescent="0.25">
      <c r="A604" s="70" t="s">
        <v>1474</v>
      </c>
      <c r="B604" s="83" t="s">
        <v>1354</v>
      </c>
      <c r="C604" s="158"/>
      <c r="D604" s="158">
        <v>2108.6835990833993</v>
      </c>
      <c r="E604" s="160"/>
      <c r="F604" s="158"/>
      <c r="G604" s="158"/>
    </row>
    <row r="605" spans="1:7" x14ac:dyDescent="0.25">
      <c r="A605" s="70" t="s">
        <v>1475</v>
      </c>
      <c r="B605" s="83" t="s">
        <v>1356</v>
      </c>
      <c r="C605" s="158"/>
      <c r="D605" s="158">
        <v>10207.259610187326</v>
      </c>
      <c r="E605" s="160"/>
      <c r="F605" s="158"/>
      <c r="G605" s="158"/>
    </row>
    <row r="606" spans="1:7" x14ac:dyDescent="0.25">
      <c r="A606" s="70" t="s">
        <v>1476</v>
      </c>
      <c r="B606" s="83" t="s">
        <v>1358</v>
      </c>
      <c r="C606" s="158"/>
      <c r="D606" s="158">
        <v>1034.5026726909007</v>
      </c>
      <c r="E606" s="160"/>
      <c r="F606" s="158"/>
      <c r="G606" s="158"/>
    </row>
    <row r="607" spans="1:7" x14ac:dyDescent="0.25">
      <c r="A607" s="70" t="s">
        <v>1477</v>
      </c>
      <c r="B607" s="83" t="s">
        <v>1360</v>
      </c>
      <c r="C607" s="158"/>
      <c r="D607" s="158">
        <v>0</v>
      </c>
      <c r="E607" s="160"/>
      <c r="F607" s="158"/>
      <c r="G607" s="158"/>
    </row>
    <row r="608" spans="1:7" x14ac:dyDescent="0.25">
      <c r="A608" s="70" t="s">
        <v>1478</v>
      </c>
      <c r="B608" s="83" t="s">
        <v>1362</v>
      </c>
      <c r="C608" s="158"/>
      <c r="D608" s="158">
        <v>8477.82212356739</v>
      </c>
      <c r="E608" s="160"/>
      <c r="F608" s="158"/>
      <c r="G608" s="158"/>
    </row>
    <row r="609" spans="1:7" x14ac:dyDescent="0.25">
      <c r="A609" s="70" t="s">
        <v>1479</v>
      </c>
      <c r="B609" s="83" t="s">
        <v>1364</v>
      </c>
      <c r="C609" s="158"/>
      <c r="D609" s="158">
        <v>68486.561638535684</v>
      </c>
      <c r="E609" s="160"/>
      <c r="F609" s="158"/>
      <c r="G609" s="158"/>
    </row>
    <row r="610" spans="1:7" x14ac:dyDescent="0.25">
      <c r="A610" s="70" t="s">
        <v>1480</v>
      </c>
      <c r="B610" s="83" t="s">
        <v>1366</v>
      </c>
      <c r="C610" s="158"/>
      <c r="D610" s="158">
        <v>125.93123043499996</v>
      </c>
      <c r="E610" s="160"/>
      <c r="F610" s="158"/>
      <c r="G610" s="158"/>
    </row>
    <row r="611" spans="1:7" x14ac:dyDescent="0.25">
      <c r="A611" s="70" t="s">
        <v>1481</v>
      </c>
      <c r="B611" s="83" t="s">
        <v>1368</v>
      </c>
      <c r="C611" s="158"/>
      <c r="D611" s="158">
        <v>0</v>
      </c>
      <c r="E611" s="160"/>
      <c r="F611" s="158"/>
      <c r="G611" s="158"/>
    </row>
    <row r="612" spans="1:7" x14ac:dyDescent="0.25">
      <c r="A612" s="70" t="s">
        <v>1482</v>
      </c>
      <c r="B612" s="83" t="s">
        <v>1370</v>
      </c>
      <c r="C612" s="158"/>
      <c r="D612" s="158">
        <v>3648.7697663960985</v>
      </c>
      <c r="E612" s="160"/>
      <c r="F612" s="158"/>
      <c r="G612" s="158"/>
    </row>
    <row r="613" spans="1:7" x14ac:dyDescent="0.25">
      <c r="A613" s="70" t="s">
        <v>1483</v>
      </c>
      <c r="B613" s="83" t="s">
        <v>1372</v>
      </c>
      <c r="C613" s="158"/>
      <c r="D613" s="158">
        <v>0</v>
      </c>
      <c r="E613" s="160"/>
      <c r="F613" s="158"/>
      <c r="G613" s="158"/>
    </row>
    <row r="614" spans="1:7" x14ac:dyDescent="0.25">
      <c r="A614" s="70" t="s">
        <v>1484</v>
      </c>
      <c r="B614" s="83" t="s">
        <v>1374</v>
      </c>
      <c r="C614" s="158"/>
      <c r="D614" s="158">
        <v>7.5417989604999995</v>
      </c>
      <c r="E614" s="160"/>
      <c r="F614" s="158"/>
      <c r="G614" s="158"/>
    </row>
    <row r="615" spans="1:7" x14ac:dyDescent="0.25">
      <c r="A615" s="70" t="s">
        <v>1485</v>
      </c>
      <c r="B615" s="83" t="s">
        <v>1376</v>
      </c>
      <c r="C615" s="158"/>
      <c r="D615" s="158">
        <v>0</v>
      </c>
      <c r="E615" s="160"/>
      <c r="F615" s="158"/>
      <c r="G615" s="158"/>
    </row>
    <row r="616" spans="1:7" x14ac:dyDescent="0.25">
      <c r="A616" s="70" t="s">
        <v>1486</v>
      </c>
      <c r="B616" s="83" t="s">
        <v>313</v>
      </c>
      <c r="C616" s="158"/>
      <c r="D616" s="158">
        <v>952.44453133790023</v>
      </c>
      <c r="E616" s="160"/>
      <c r="F616" s="158"/>
      <c r="G616" s="158"/>
    </row>
    <row r="617" spans="1:7" x14ac:dyDescent="0.25">
      <c r="A617" s="70" t="s">
        <v>1487</v>
      </c>
      <c r="B617" s="83" t="s">
        <v>315</v>
      </c>
      <c r="C617" s="110">
        <f>SUM(C604:C616)</f>
        <v>0</v>
      </c>
      <c r="D617" s="110">
        <f>SUM(D604:D616)</f>
        <v>95049.5169711942</v>
      </c>
      <c r="E617" s="54"/>
      <c r="F617" s="52"/>
      <c r="G617" s="92" t="str">
        <f>IF($D$393=0,"",IF(#REF!="[For completion]","",#REF!/$D$393))</f>
        <v/>
      </c>
    </row>
    <row r="618" spans="1:7" x14ac:dyDescent="0.25">
      <c r="A618" s="70" t="s">
        <v>1488</v>
      </c>
      <c r="B618" s="70" t="s">
        <v>1244</v>
      </c>
      <c r="C618" s="2"/>
      <c r="D618" s="2"/>
      <c r="E618" s="2"/>
      <c r="F618" s="158"/>
      <c r="G618" s="92" t="str">
        <f>IF($D$622=0,"",IF(D617="[for completion]","",IF(D617="","",D617/$D$622)))</f>
        <v/>
      </c>
    </row>
    <row r="619" spans="1:7" x14ac:dyDescent="0.25">
      <c r="A619" s="70" t="s">
        <v>1489</v>
      </c>
      <c r="G619" s="137" t="str">
        <f>IF($D$622=0,"",IF(D618="[for completion]","",IF(D618="","",D618/$D$622)))</f>
        <v/>
      </c>
    </row>
    <row r="620" spans="1:7" x14ac:dyDescent="0.25">
      <c r="A620" s="70" t="s">
        <v>1490</v>
      </c>
      <c r="B620" s="74"/>
      <c r="C620" s="52"/>
      <c r="D620" s="138"/>
      <c r="E620" s="54"/>
      <c r="F620" s="137"/>
      <c r="G620" s="137" t="str">
        <f t="shared" ref="G620:G622" si="32">IF($D$622=0,"",IF(D620="[for completion]","",IF(D620="","",D620/$D$622)))</f>
        <v/>
      </c>
    </row>
    <row r="621" spans="1:7" x14ac:dyDescent="0.25">
      <c r="A621" s="70" t="s">
        <v>1491</v>
      </c>
      <c r="B621" s="74"/>
      <c r="C621" s="52"/>
      <c r="D621" s="138"/>
      <c r="E621" s="54"/>
      <c r="F621" s="137"/>
      <c r="G621" s="137" t="str">
        <f t="shared" si="32"/>
        <v/>
      </c>
    </row>
    <row r="622" spans="1:7" x14ac:dyDescent="0.25">
      <c r="A622" s="70" t="s">
        <v>1492</v>
      </c>
      <c r="B622" s="74"/>
      <c r="C622" s="52"/>
      <c r="D622" s="138"/>
      <c r="E622" s="54"/>
      <c r="F622" s="137"/>
      <c r="G622" s="137" t="str">
        <f t="shared" si="32"/>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35D77061-AE97-45B7-A7ED-30142D7A94ED}"/>
    <hyperlink ref="B7" location="'B1. HTT Mortgage Assets'!B166" display="7.A Residential Cover Pool" xr:uid="{99835D00-03B5-4C49-9228-43E735E5D392}"/>
    <hyperlink ref="B8" location="'B1. HTT Mortgage Assets'!B267" display="7.B Commercial Cover Pool" xr:uid="{F1F88D3B-CF9B-4228-A8DC-33C43D3D27FA}"/>
    <hyperlink ref="B149" location="'2. Harmonised Glossary'!A9" display="Breakdown by Interest Rate" xr:uid="{0AA7DB6B-271B-44FA-AF7C-E1483AA58316}"/>
    <hyperlink ref="B11" location="'2. Harmonised Glossary'!A12" display="Property Type Information" xr:uid="{B167CB95-4811-4D6B-8964-90C7FD2EC65B}"/>
    <hyperlink ref="B215" location="'C. HTT Harmonised Glossary'!B13" display="11. Loan to Value (LTV) Information - UNINDEXED" xr:uid="{DBD7CD50-B9F8-497D-988F-D1749422977D}"/>
    <hyperlink ref="B237" location="'C. HTT Harmonised Glossary'!B16" display="12. Loan to Value (LTV) Information - INDEXED " xr:uid="{7005D2DA-9ADA-4D35-9F49-9F067B4BE9DE}"/>
    <hyperlink ref="B179" location="'C. HTT Harmonised Glossary'!B19" display="9. Non-Performing Loans (NPLs)" xr:uid="{5B1D62C6-C550-433B-B08B-88E5FFCF196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D1676-92D5-4438-AD6E-37D70A0AADCC}">
  <sheetPr codeName="Sheet7">
    <tabColor rgb="FFE36E00"/>
  </sheetPr>
  <dimension ref="A1:C127"/>
  <sheetViews>
    <sheetView workbookViewId="0">
      <selection sqref="A1:C143"/>
    </sheetView>
  </sheetViews>
  <sheetFormatPr defaultRowHeight="15" x14ac:dyDescent="0.25"/>
  <cols>
    <col min="1" max="2" width="41" customWidth="1"/>
    <col min="3" max="3" width="13" customWidth="1"/>
  </cols>
  <sheetData>
    <row r="1" spans="1:3" x14ac:dyDescent="0.25">
      <c r="A1" t="s">
        <v>2985</v>
      </c>
      <c r="B1" t="s">
        <v>2986</v>
      </c>
      <c r="C1" t="s">
        <v>2987</v>
      </c>
    </row>
    <row r="2" spans="1:3" x14ac:dyDescent="0.25">
      <c r="A2" t="s">
        <v>2988</v>
      </c>
      <c r="B2" t="s">
        <v>334</v>
      </c>
    </row>
    <row r="3" spans="1:3" x14ac:dyDescent="0.25">
      <c r="A3" t="s">
        <v>2988</v>
      </c>
      <c r="B3" t="s">
        <v>336</v>
      </c>
    </row>
    <row r="4" spans="1:3" x14ac:dyDescent="0.25">
      <c r="A4" t="s">
        <v>2988</v>
      </c>
      <c r="B4" t="s">
        <v>338</v>
      </c>
    </row>
    <row r="5" spans="1:3" x14ac:dyDescent="0.25">
      <c r="A5" t="s">
        <v>2988</v>
      </c>
      <c r="B5" t="s">
        <v>340</v>
      </c>
    </row>
    <row r="6" spans="1:3" x14ac:dyDescent="0.25">
      <c r="A6" t="s">
        <v>2988</v>
      </c>
      <c r="B6" t="s">
        <v>342</v>
      </c>
    </row>
    <row r="7" spans="1:3" x14ac:dyDescent="0.25">
      <c r="A7" t="s">
        <v>2988</v>
      </c>
      <c r="B7" t="s">
        <v>344</v>
      </c>
      <c r="C7">
        <v>7487.0828182500118</v>
      </c>
    </row>
    <row r="8" spans="1:3" x14ac:dyDescent="0.25">
      <c r="A8" t="s">
        <v>2988</v>
      </c>
      <c r="B8" t="s">
        <v>371</v>
      </c>
    </row>
    <row r="9" spans="1:3" x14ac:dyDescent="0.25">
      <c r="A9" t="s">
        <v>2988</v>
      </c>
      <c r="B9" t="s">
        <v>372</v>
      </c>
    </row>
    <row r="10" spans="1:3" x14ac:dyDescent="0.25">
      <c r="A10" t="s">
        <v>2988</v>
      </c>
      <c r="B10" t="s">
        <v>373</v>
      </c>
    </row>
    <row r="11" spans="1:3" x14ac:dyDescent="0.25">
      <c r="A11" t="s">
        <v>2988</v>
      </c>
      <c r="B11" t="s">
        <v>374</v>
      </c>
    </row>
    <row r="12" spans="1:3" x14ac:dyDescent="0.25">
      <c r="A12" t="s">
        <v>2988</v>
      </c>
      <c r="B12" t="s">
        <v>375</v>
      </c>
    </row>
    <row r="13" spans="1:3" x14ac:dyDescent="0.25">
      <c r="A13" t="s">
        <v>2988</v>
      </c>
      <c r="B13" t="s">
        <v>376</v>
      </c>
    </row>
    <row r="14" spans="1:3" x14ac:dyDescent="0.25">
      <c r="A14" t="s">
        <v>2988</v>
      </c>
      <c r="B14" t="s">
        <v>377</v>
      </c>
      <c r="C14">
        <v>7487.0828182500118</v>
      </c>
    </row>
    <row r="15" spans="1:3" x14ac:dyDescent="0.25">
      <c r="A15" t="s">
        <v>2988</v>
      </c>
      <c r="B15" t="s">
        <v>394</v>
      </c>
      <c r="C15">
        <v>6.0210622000000003</v>
      </c>
    </row>
    <row r="16" spans="1:3" x14ac:dyDescent="0.25">
      <c r="A16" t="s">
        <v>2988</v>
      </c>
      <c r="B16" t="s">
        <v>425</v>
      </c>
    </row>
    <row r="17" spans="1:3" x14ac:dyDescent="0.25">
      <c r="A17" t="s">
        <v>2988</v>
      </c>
      <c r="B17" t="s">
        <v>407</v>
      </c>
      <c r="C17">
        <v>7481.0617560500123</v>
      </c>
    </row>
    <row r="18" spans="1:3" x14ac:dyDescent="0.25">
      <c r="A18" t="s">
        <v>2988</v>
      </c>
      <c r="B18" t="s">
        <v>465</v>
      </c>
      <c r="C18">
        <v>828.19087867999963</v>
      </c>
    </row>
    <row r="19" spans="1:3" x14ac:dyDescent="0.25">
      <c r="A19" t="s">
        <v>2988</v>
      </c>
      <c r="B19" t="s">
        <v>467</v>
      </c>
      <c r="C19">
        <v>3844.9598075200015</v>
      </c>
    </row>
    <row r="20" spans="1:3" x14ac:dyDescent="0.25">
      <c r="A20" t="s">
        <v>2988</v>
      </c>
      <c r="B20" t="s">
        <v>469</v>
      </c>
      <c r="C20">
        <v>2813.9321320500017</v>
      </c>
    </row>
    <row r="21" spans="1:3" x14ac:dyDescent="0.25">
      <c r="A21" t="s">
        <v>2989</v>
      </c>
      <c r="B21" t="s">
        <v>334</v>
      </c>
    </row>
    <row r="22" spans="1:3" x14ac:dyDescent="0.25">
      <c r="A22" t="s">
        <v>2989</v>
      </c>
      <c r="B22" t="s">
        <v>336</v>
      </c>
    </row>
    <row r="23" spans="1:3" x14ac:dyDescent="0.25">
      <c r="A23" t="s">
        <v>2989</v>
      </c>
      <c r="B23" t="s">
        <v>338</v>
      </c>
      <c r="C23">
        <v>2.5965973499999997</v>
      </c>
    </row>
    <row r="24" spans="1:3" x14ac:dyDescent="0.25">
      <c r="A24" t="s">
        <v>2989</v>
      </c>
      <c r="B24" t="s">
        <v>340</v>
      </c>
      <c r="C24">
        <v>2.2100872800000007</v>
      </c>
    </row>
    <row r="25" spans="1:3" x14ac:dyDescent="0.25">
      <c r="A25" t="s">
        <v>2989</v>
      </c>
      <c r="B25" t="s">
        <v>342</v>
      </c>
      <c r="C25">
        <v>342.4967050800002</v>
      </c>
    </row>
    <row r="26" spans="1:3" x14ac:dyDescent="0.25">
      <c r="A26" t="s">
        <v>2989</v>
      </c>
      <c r="B26" t="s">
        <v>344</v>
      </c>
      <c r="C26">
        <v>547436.44049437926</v>
      </c>
    </row>
    <row r="27" spans="1:3" x14ac:dyDescent="0.25">
      <c r="A27" t="s">
        <v>2989</v>
      </c>
      <c r="B27" t="s">
        <v>371</v>
      </c>
    </row>
    <row r="28" spans="1:3" x14ac:dyDescent="0.25">
      <c r="A28" t="s">
        <v>2989</v>
      </c>
      <c r="B28" t="s">
        <v>372</v>
      </c>
    </row>
    <row r="29" spans="1:3" x14ac:dyDescent="0.25">
      <c r="A29" t="s">
        <v>2989</v>
      </c>
      <c r="B29" t="s">
        <v>373</v>
      </c>
    </row>
    <row r="30" spans="1:3" x14ac:dyDescent="0.25">
      <c r="A30" t="s">
        <v>2989</v>
      </c>
      <c r="B30" t="s">
        <v>374</v>
      </c>
      <c r="C30">
        <v>2.7612151599999999</v>
      </c>
    </row>
    <row r="31" spans="1:3" x14ac:dyDescent="0.25">
      <c r="A31" t="s">
        <v>2989</v>
      </c>
      <c r="B31" t="s">
        <v>375</v>
      </c>
      <c r="C31">
        <v>2.2185114400000008</v>
      </c>
    </row>
    <row r="32" spans="1:3" x14ac:dyDescent="0.25">
      <c r="A32" t="s">
        <v>2989</v>
      </c>
      <c r="B32" t="s">
        <v>376</v>
      </c>
      <c r="C32">
        <v>362.97642957000028</v>
      </c>
    </row>
    <row r="33" spans="1:3" x14ac:dyDescent="0.25">
      <c r="A33" t="s">
        <v>2989</v>
      </c>
      <c r="B33" t="s">
        <v>377</v>
      </c>
      <c r="C33">
        <v>547415.78772791929</v>
      </c>
    </row>
    <row r="34" spans="1:3" x14ac:dyDescent="0.25">
      <c r="A34" t="s">
        <v>2989</v>
      </c>
      <c r="B34" t="s">
        <v>394</v>
      </c>
      <c r="C34">
        <v>5.3960189199999995</v>
      </c>
    </row>
    <row r="35" spans="1:3" x14ac:dyDescent="0.25">
      <c r="A35" t="s">
        <v>2989</v>
      </c>
      <c r="B35" t="s">
        <v>425</v>
      </c>
    </row>
    <row r="36" spans="1:3" x14ac:dyDescent="0.25">
      <c r="A36" t="s">
        <v>2989</v>
      </c>
      <c r="B36" t="s">
        <v>407</v>
      </c>
      <c r="C36">
        <v>547778.34786517301</v>
      </c>
    </row>
    <row r="37" spans="1:3" x14ac:dyDescent="0.25">
      <c r="A37" t="s">
        <v>2989</v>
      </c>
      <c r="B37" t="s">
        <v>465</v>
      </c>
      <c r="C37">
        <v>546888.56949152972</v>
      </c>
    </row>
    <row r="38" spans="1:3" x14ac:dyDescent="0.25">
      <c r="A38" t="s">
        <v>2989</v>
      </c>
      <c r="B38" t="s">
        <v>467</v>
      </c>
      <c r="C38">
        <v>686.32521855000027</v>
      </c>
    </row>
    <row r="39" spans="1:3" x14ac:dyDescent="0.25">
      <c r="A39" t="s">
        <v>2989</v>
      </c>
      <c r="B39" t="s">
        <v>469</v>
      </c>
      <c r="C39">
        <v>208.84917400999979</v>
      </c>
    </row>
    <row r="40" spans="1:3" x14ac:dyDescent="0.25">
      <c r="A40" t="s">
        <v>2990</v>
      </c>
      <c r="B40" t="s">
        <v>334</v>
      </c>
    </row>
    <row r="41" spans="1:3" x14ac:dyDescent="0.25">
      <c r="A41" t="s">
        <v>2990</v>
      </c>
      <c r="B41" t="s">
        <v>336</v>
      </c>
    </row>
    <row r="42" spans="1:3" x14ac:dyDescent="0.25">
      <c r="A42" t="s">
        <v>2990</v>
      </c>
      <c r="B42" t="s">
        <v>338</v>
      </c>
    </row>
    <row r="43" spans="1:3" x14ac:dyDescent="0.25">
      <c r="A43" t="s">
        <v>2990</v>
      </c>
      <c r="B43" t="s">
        <v>340</v>
      </c>
    </row>
    <row r="44" spans="1:3" x14ac:dyDescent="0.25">
      <c r="A44" t="s">
        <v>2990</v>
      </c>
      <c r="B44" t="s">
        <v>342</v>
      </c>
      <c r="C44">
        <v>142.44276825999995</v>
      </c>
    </row>
    <row r="45" spans="1:3" x14ac:dyDescent="0.25">
      <c r="A45" t="s">
        <v>2990</v>
      </c>
      <c r="B45" t="s">
        <v>344</v>
      </c>
      <c r="C45">
        <v>58678.367085339625</v>
      </c>
    </row>
    <row r="46" spans="1:3" x14ac:dyDescent="0.25">
      <c r="A46" t="s">
        <v>2990</v>
      </c>
      <c r="B46" t="s">
        <v>371</v>
      </c>
      <c r="C46">
        <v>1.69135597</v>
      </c>
    </row>
    <row r="47" spans="1:3" x14ac:dyDescent="0.25">
      <c r="A47" t="s">
        <v>2990</v>
      </c>
      <c r="B47" t="s">
        <v>372</v>
      </c>
      <c r="C47">
        <v>1844.45290512</v>
      </c>
    </row>
    <row r="48" spans="1:3" x14ac:dyDescent="0.25">
      <c r="A48" t="s">
        <v>2990</v>
      </c>
      <c r="B48" t="s">
        <v>373</v>
      </c>
      <c r="C48">
        <v>15296.943603069967</v>
      </c>
    </row>
    <row r="49" spans="1:3" x14ac:dyDescent="0.25">
      <c r="A49" t="s">
        <v>2990</v>
      </c>
      <c r="B49" t="s">
        <v>374</v>
      </c>
      <c r="C49">
        <v>33948.09336661976</v>
      </c>
    </row>
    <row r="50" spans="1:3" x14ac:dyDescent="0.25">
      <c r="A50" t="s">
        <v>2990</v>
      </c>
      <c r="B50" t="s">
        <v>375</v>
      </c>
      <c r="C50">
        <v>1812.1811717799999</v>
      </c>
    </row>
    <row r="51" spans="1:3" x14ac:dyDescent="0.25">
      <c r="A51" t="s">
        <v>2990</v>
      </c>
      <c r="B51" t="s">
        <v>376</v>
      </c>
      <c r="C51">
        <v>5910.8300896900073</v>
      </c>
    </row>
    <row r="52" spans="1:3" x14ac:dyDescent="0.25">
      <c r="A52" t="s">
        <v>2990</v>
      </c>
      <c r="B52" t="s">
        <v>377</v>
      </c>
      <c r="C52">
        <v>6.6173613500000004</v>
      </c>
    </row>
    <row r="53" spans="1:3" x14ac:dyDescent="0.25">
      <c r="A53" t="s">
        <v>2990</v>
      </c>
      <c r="B53" t="s">
        <v>394</v>
      </c>
      <c r="C53">
        <v>1741.4678684999994</v>
      </c>
    </row>
    <row r="54" spans="1:3" x14ac:dyDescent="0.25">
      <c r="A54" t="s">
        <v>2990</v>
      </c>
      <c r="B54" t="s">
        <v>425</v>
      </c>
    </row>
    <row r="55" spans="1:3" x14ac:dyDescent="0.25">
      <c r="A55" t="s">
        <v>2990</v>
      </c>
      <c r="B55" t="s">
        <v>407</v>
      </c>
      <c r="C55">
        <v>57079.341985099505</v>
      </c>
    </row>
    <row r="56" spans="1:3" x14ac:dyDescent="0.25">
      <c r="A56" t="s">
        <v>2990</v>
      </c>
      <c r="B56" t="s">
        <v>465</v>
      </c>
      <c r="C56">
        <v>3.0279090200000001</v>
      </c>
    </row>
    <row r="57" spans="1:3" x14ac:dyDescent="0.25">
      <c r="A57" t="s">
        <v>2990</v>
      </c>
      <c r="B57" t="s">
        <v>467</v>
      </c>
      <c r="C57">
        <v>58817.781944579598</v>
      </c>
    </row>
    <row r="58" spans="1:3" x14ac:dyDescent="0.25">
      <c r="A58" t="s">
        <v>2990</v>
      </c>
      <c r="B58" t="s">
        <v>469</v>
      </c>
    </row>
    <row r="59" spans="1:3" x14ac:dyDescent="0.25">
      <c r="A59" t="s">
        <v>2991</v>
      </c>
      <c r="B59" t="s">
        <v>334</v>
      </c>
      <c r="C59">
        <v>49.079822919999998</v>
      </c>
    </row>
    <row r="60" spans="1:3" x14ac:dyDescent="0.25">
      <c r="A60" t="s">
        <v>2991</v>
      </c>
      <c r="B60" t="s">
        <v>336</v>
      </c>
      <c r="C60">
        <v>425.86923917000001</v>
      </c>
    </row>
    <row r="61" spans="1:3" x14ac:dyDescent="0.25">
      <c r="A61" t="s">
        <v>2991</v>
      </c>
      <c r="B61" t="s">
        <v>338</v>
      </c>
      <c r="C61">
        <v>1278.6244363100002</v>
      </c>
    </row>
    <row r="62" spans="1:3" x14ac:dyDescent="0.25">
      <c r="A62" t="s">
        <v>2991</v>
      </c>
      <c r="B62" t="s">
        <v>340</v>
      </c>
      <c r="C62">
        <v>104.43673683999998</v>
      </c>
    </row>
    <row r="63" spans="1:3" x14ac:dyDescent="0.25">
      <c r="A63" t="s">
        <v>2991</v>
      </c>
      <c r="B63" t="s">
        <v>342</v>
      </c>
      <c r="C63">
        <v>16121.113398439993</v>
      </c>
    </row>
    <row r="64" spans="1:3" x14ac:dyDescent="0.25">
      <c r="A64" t="s">
        <v>2991</v>
      </c>
      <c r="B64" t="s">
        <v>344</v>
      </c>
      <c r="C64">
        <v>881062.8894696841</v>
      </c>
    </row>
    <row r="65" spans="1:3" x14ac:dyDescent="0.25">
      <c r="A65" t="s">
        <v>2991</v>
      </c>
      <c r="B65" t="s">
        <v>371</v>
      </c>
      <c r="C65">
        <v>23.280431060000005</v>
      </c>
    </row>
    <row r="66" spans="1:3" x14ac:dyDescent="0.25">
      <c r="A66" t="s">
        <v>2991</v>
      </c>
      <c r="B66" t="s">
        <v>372</v>
      </c>
      <c r="C66">
        <v>31598.796876720051</v>
      </c>
    </row>
    <row r="67" spans="1:3" x14ac:dyDescent="0.25">
      <c r="A67" t="s">
        <v>2991</v>
      </c>
      <c r="B67" t="s">
        <v>373</v>
      </c>
      <c r="C67">
        <v>110756.75566075032</v>
      </c>
    </row>
    <row r="68" spans="1:3" x14ac:dyDescent="0.25">
      <c r="A68" t="s">
        <v>2991</v>
      </c>
      <c r="B68" t="s">
        <v>374</v>
      </c>
      <c r="C68">
        <v>418192.36718638631</v>
      </c>
    </row>
    <row r="69" spans="1:3" x14ac:dyDescent="0.25">
      <c r="A69" t="s">
        <v>2991</v>
      </c>
      <c r="B69" t="s">
        <v>375</v>
      </c>
      <c r="C69">
        <v>124466.81943314058</v>
      </c>
    </row>
    <row r="70" spans="1:3" x14ac:dyDescent="0.25">
      <c r="A70" t="s">
        <v>2991</v>
      </c>
      <c r="B70" t="s">
        <v>376</v>
      </c>
      <c r="C70">
        <v>185390.15968480962</v>
      </c>
    </row>
    <row r="71" spans="1:3" x14ac:dyDescent="0.25">
      <c r="A71" t="s">
        <v>2991</v>
      </c>
      <c r="B71" t="s">
        <v>377</v>
      </c>
      <c r="C71">
        <v>28613.833830499665</v>
      </c>
    </row>
    <row r="72" spans="1:3" x14ac:dyDescent="0.25">
      <c r="A72" t="s">
        <v>2991</v>
      </c>
      <c r="B72" t="s">
        <v>394</v>
      </c>
      <c r="C72">
        <v>29873.62593588993</v>
      </c>
    </row>
    <row r="73" spans="1:3" x14ac:dyDescent="0.25">
      <c r="A73" t="s">
        <v>2991</v>
      </c>
      <c r="B73" t="s">
        <v>425</v>
      </c>
      <c r="C73">
        <v>31698.844896109975</v>
      </c>
    </row>
    <row r="74" spans="1:3" x14ac:dyDescent="0.25">
      <c r="A74" t="s">
        <v>2991</v>
      </c>
      <c r="B74" t="s">
        <v>407</v>
      </c>
      <c r="C74">
        <v>837469.54227136425</v>
      </c>
    </row>
    <row r="75" spans="1:3" x14ac:dyDescent="0.25">
      <c r="A75" t="s">
        <v>2991</v>
      </c>
      <c r="B75" t="s">
        <v>465</v>
      </c>
    </row>
    <row r="76" spans="1:3" x14ac:dyDescent="0.25">
      <c r="A76" t="s">
        <v>2991</v>
      </c>
      <c r="B76" t="s">
        <v>467</v>
      </c>
      <c r="C76">
        <v>875914.50155324221</v>
      </c>
    </row>
    <row r="77" spans="1:3" x14ac:dyDescent="0.25">
      <c r="A77" t="s">
        <v>2991</v>
      </c>
      <c r="B77" t="s">
        <v>469</v>
      </c>
      <c r="C77">
        <v>23127.511550129802</v>
      </c>
    </row>
    <row r="78" spans="1:3" x14ac:dyDescent="0.25">
      <c r="A78" t="s">
        <v>2992</v>
      </c>
      <c r="B78" t="s">
        <v>334</v>
      </c>
    </row>
    <row r="79" spans="1:3" x14ac:dyDescent="0.25">
      <c r="A79" t="s">
        <v>2992</v>
      </c>
      <c r="B79" t="s">
        <v>336</v>
      </c>
    </row>
    <row r="80" spans="1:3" x14ac:dyDescent="0.25">
      <c r="A80" t="s">
        <v>2992</v>
      </c>
      <c r="B80" t="s">
        <v>338</v>
      </c>
    </row>
    <row r="81" spans="1:3" x14ac:dyDescent="0.25">
      <c r="A81" t="s">
        <v>2992</v>
      </c>
      <c r="B81" t="s">
        <v>340</v>
      </c>
    </row>
    <row r="82" spans="1:3" x14ac:dyDescent="0.25">
      <c r="A82" t="s">
        <v>2992</v>
      </c>
      <c r="B82" t="s">
        <v>342</v>
      </c>
    </row>
    <row r="83" spans="1:3" x14ac:dyDescent="0.25">
      <c r="A83" t="s">
        <v>2992</v>
      </c>
      <c r="B83" t="s">
        <v>344</v>
      </c>
      <c r="C83">
        <v>2934.5179549300015</v>
      </c>
    </row>
    <row r="84" spans="1:3" x14ac:dyDescent="0.25">
      <c r="A84" t="s">
        <v>2992</v>
      </c>
      <c r="B84" t="s">
        <v>371</v>
      </c>
    </row>
    <row r="85" spans="1:3" x14ac:dyDescent="0.25">
      <c r="A85" t="s">
        <v>2992</v>
      </c>
      <c r="B85" t="s">
        <v>372</v>
      </c>
    </row>
    <row r="86" spans="1:3" x14ac:dyDescent="0.25">
      <c r="A86" t="s">
        <v>2992</v>
      </c>
      <c r="B86" t="s">
        <v>373</v>
      </c>
    </row>
    <row r="87" spans="1:3" x14ac:dyDescent="0.25">
      <c r="A87" t="s">
        <v>2992</v>
      </c>
      <c r="B87" t="s">
        <v>374</v>
      </c>
    </row>
    <row r="88" spans="1:3" x14ac:dyDescent="0.25">
      <c r="A88" t="s">
        <v>2992</v>
      </c>
      <c r="B88" t="s">
        <v>375</v>
      </c>
    </row>
    <row r="89" spans="1:3" x14ac:dyDescent="0.25">
      <c r="A89" t="s">
        <v>2992</v>
      </c>
      <c r="B89" t="s">
        <v>376</v>
      </c>
    </row>
    <row r="90" spans="1:3" x14ac:dyDescent="0.25">
      <c r="A90" t="s">
        <v>2992</v>
      </c>
      <c r="B90" t="s">
        <v>377</v>
      </c>
      <c r="C90">
        <v>2934.5179549300015</v>
      </c>
    </row>
    <row r="91" spans="1:3" x14ac:dyDescent="0.25">
      <c r="A91" t="s">
        <v>2992</v>
      </c>
      <c r="B91" t="s">
        <v>394</v>
      </c>
    </row>
    <row r="92" spans="1:3" x14ac:dyDescent="0.25">
      <c r="A92" t="s">
        <v>2992</v>
      </c>
      <c r="B92" t="s">
        <v>425</v>
      </c>
    </row>
    <row r="93" spans="1:3" x14ac:dyDescent="0.25">
      <c r="A93" t="s">
        <v>2992</v>
      </c>
      <c r="B93" t="s">
        <v>407</v>
      </c>
      <c r="C93">
        <v>2934.5179549300015</v>
      </c>
    </row>
    <row r="94" spans="1:3" x14ac:dyDescent="0.25">
      <c r="A94" t="s">
        <v>2992</v>
      </c>
      <c r="B94" t="s">
        <v>465</v>
      </c>
      <c r="C94">
        <v>2934.5179549300015</v>
      </c>
    </row>
    <row r="95" spans="1:3" x14ac:dyDescent="0.25">
      <c r="A95" t="s">
        <v>2992</v>
      </c>
      <c r="B95" t="s">
        <v>467</v>
      </c>
    </row>
    <row r="96" spans="1:3" x14ac:dyDescent="0.25">
      <c r="A96" t="s">
        <v>2992</v>
      </c>
      <c r="B96" t="s">
        <v>469</v>
      </c>
    </row>
    <row r="97" spans="1:3" x14ac:dyDescent="0.25">
      <c r="A97" t="s">
        <v>2993</v>
      </c>
      <c r="B97" t="s">
        <v>334</v>
      </c>
    </row>
    <row r="98" spans="1:3" x14ac:dyDescent="0.25">
      <c r="A98" t="s">
        <v>2993</v>
      </c>
      <c r="B98" t="s">
        <v>336</v>
      </c>
    </row>
    <row r="99" spans="1:3" x14ac:dyDescent="0.25">
      <c r="A99" t="s">
        <v>2993</v>
      </c>
      <c r="B99" t="s">
        <v>338</v>
      </c>
    </row>
    <row r="100" spans="1:3" x14ac:dyDescent="0.25">
      <c r="A100" t="s">
        <v>2993</v>
      </c>
      <c r="B100" t="s">
        <v>340</v>
      </c>
    </row>
    <row r="101" spans="1:3" x14ac:dyDescent="0.25">
      <c r="A101" t="s">
        <v>2993</v>
      </c>
      <c r="B101" t="s">
        <v>342</v>
      </c>
      <c r="C101">
        <v>36.383918080000001</v>
      </c>
    </row>
    <row r="102" spans="1:3" x14ac:dyDescent="0.25">
      <c r="A102" t="s">
        <v>2993</v>
      </c>
      <c r="B102" t="s">
        <v>344</v>
      </c>
      <c r="C102">
        <v>69063.447799880028</v>
      </c>
    </row>
    <row r="103" spans="1:3" x14ac:dyDescent="0.25">
      <c r="A103" t="s">
        <v>2993</v>
      </c>
      <c r="B103" t="s">
        <v>371</v>
      </c>
    </row>
    <row r="104" spans="1:3" x14ac:dyDescent="0.25">
      <c r="A104" t="s">
        <v>2993</v>
      </c>
      <c r="B104" t="s">
        <v>372</v>
      </c>
    </row>
    <row r="105" spans="1:3" x14ac:dyDescent="0.25">
      <c r="A105" t="s">
        <v>2993</v>
      </c>
      <c r="B105" t="s">
        <v>373</v>
      </c>
      <c r="C105">
        <v>4.9049240000000001E-2</v>
      </c>
    </row>
    <row r="106" spans="1:3" x14ac:dyDescent="0.25">
      <c r="A106" t="s">
        <v>2993</v>
      </c>
      <c r="B106" t="s">
        <v>374</v>
      </c>
      <c r="C106">
        <v>3.37801689</v>
      </c>
    </row>
    <row r="107" spans="1:3" x14ac:dyDescent="0.25">
      <c r="A107" t="s">
        <v>2993</v>
      </c>
      <c r="B107" t="s">
        <v>375</v>
      </c>
    </row>
    <row r="108" spans="1:3" x14ac:dyDescent="0.25">
      <c r="A108" t="s">
        <v>2993</v>
      </c>
      <c r="B108" t="s">
        <v>376</v>
      </c>
      <c r="C108">
        <v>43787.981120009877</v>
      </c>
    </row>
    <row r="109" spans="1:3" x14ac:dyDescent="0.25">
      <c r="A109" t="s">
        <v>2993</v>
      </c>
      <c r="B109" t="s">
        <v>377</v>
      </c>
      <c r="C109">
        <v>25308.423531819895</v>
      </c>
    </row>
    <row r="110" spans="1:3" x14ac:dyDescent="0.25">
      <c r="A110" t="s">
        <v>2993</v>
      </c>
      <c r="B110" t="s">
        <v>394</v>
      </c>
    </row>
    <row r="111" spans="1:3" x14ac:dyDescent="0.25">
      <c r="A111" t="s">
        <v>2993</v>
      </c>
      <c r="B111" t="s">
        <v>425</v>
      </c>
    </row>
    <row r="112" spans="1:3" x14ac:dyDescent="0.25">
      <c r="A112" t="s">
        <v>2993</v>
      </c>
      <c r="B112" t="s">
        <v>407</v>
      </c>
      <c r="C112">
        <v>69099.831717960042</v>
      </c>
    </row>
    <row r="113" spans="1:3" x14ac:dyDescent="0.25">
      <c r="A113" t="s">
        <v>2993</v>
      </c>
      <c r="B113" t="s">
        <v>465</v>
      </c>
      <c r="C113">
        <v>17306.656345399955</v>
      </c>
    </row>
    <row r="114" spans="1:3" x14ac:dyDescent="0.25">
      <c r="A114" t="s">
        <v>2993</v>
      </c>
      <c r="B114" t="s">
        <v>467</v>
      </c>
      <c r="C114">
        <v>50562.806962859882</v>
      </c>
    </row>
    <row r="115" spans="1:3" x14ac:dyDescent="0.25">
      <c r="A115" t="s">
        <v>2993</v>
      </c>
      <c r="B115" t="s">
        <v>469</v>
      </c>
      <c r="C115">
        <v>1230.3684096999964</v>
      </c>
    </row>
    <row r="116" spans="1:3" x14ac:dyDescent="0.25">
      <c r="A116" t="s">
        <v>2988</v>
      </c>
      <c r="B116" t="s">
        <v>328</v>
      </c>
      <c r="C116">
        <v>28.784168037923653</v>
      </c>
    </row>
    <row r="117" spans="1:3" x14ac:dyDescent="0.25">
      <c r="A117" t="s">
        <v>2989</v>
      </c>
      <c r="B117" t="s">
        <v>328</v>
      </c>
      <c r="C117">
        <v>28.192874252827668</v>
      </c>
    </row>
    <row r="118" spans="1:3" x14ac:dyDescent="0.25">
      <c r="A118" t="s">
        <v>2990</v>
      </c>
      <c r="B118" t="s">
        <v>328</v>
      </c>
      <c r="C118">
        <v>24.800658505156953</v>
      </c>
    </row>
    <row r="119" spans="1:3" x14ac:dyDescent="0.25">
      <c r="A119" t="s">
        <v>2991</v>
      </c>
      <c r="B119" t="s">
        <v>328</v>
      </c>
      <c r="C119">
        <v>27.300829578898107</v>
      </c>
    </row>
    <row r="120" spans="1:3" x14ac:dyDescent="0.25">
      <c r="A120" t="s">
        <v>2992</v>
      </c>
      <c r="B120" t="s">
        <v>328</v>
      </c>
      <c r="C120">
        <v>27.886893339656503</v>
      </c>
    </row>
    <row r="121" spans="1:3" x14ac:dyDescent="0.25">
      <c r="A121" t="s">
        <v>2993</v>
      </c>
      <c r="B121" t="s">
        <v>328</v>
      </c>
      <c r="C121">
        <v>33.537440144984075</v>
      </c>
    </row>
    <row r="122" spans="1:3" x14ac:dyDescent="0.25">
      <c r="A122" t="s">
        <v>2988</v>
      </c>
      <c r="B122" t="s">
        <v>367</v>
      </c>
      <c r="C122">
        <v>28.449241164227548</v>
      </c>
    </row>
    <row r="123" spans="1:3" x14ac:dyDescent="0.25">
      <c r="A123" t="s">
        <v>2989</v>
      </c>
      <c r="B123" t="s">
        <v>367</v>
      </c>
      <c r="C123">
        <v>28.189775229474996</v>
      </c>
    </row>
    <row r="124" spans="1:3" x14ac:dyDescent="0.25">
      <c r="A124" t="s">
        <v>2990</v>
      </c>
      <c r="B124" t="s">
        <v>367</v>
      </c>
      <c r="C124">
        <v>2.9132288317139468</v>
      </c>
    </row>
    <row r="125" spans="1:3" x14ac:dyDescent="0.25">
      <c r="A125" t="s">
        <v>2991</v>
      </c>
      <c r="B125" t="s">
        <v>367</v>
      </c>
      <c r="C125">
        <v>4.0759728483007187</v>
      </c>
    </row>
    <row r="126" spans="1:3" x14ac:dyDescent="0.25">
      <c r="A126" t="s">
        <v>2992</v>
      </c>
      <c r="B126" t="s">
        <v>367</v>
      </c>
      <c r="C126">
        <v>27.886893339656503</v>
      </c>
    </row>
    <row r="127" spans="1:3" x14ac:dyDescent="0.25">
      <c r="A127" t="s">
        <v>2993</v>
      </c>
      <c r="B127" t="s">
        <v>367</v>
      </c>
      <c r="C127">
        <v>18.201655508711323</v>
      </c>
    </row>
  </sheetData>
  <autoFilter ref="A1:C127" xr:uid="{0965E48D-C1FA-41E9-A5A3-6BE732362729}"/>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C383B-EFC7-4B84-A45E-A23813B7D23D}">
  <sheetPr codeName="Sheet9">
    <tabColor rgb="FFE36E00"/>
  </sheetPr>
  <dimension ref="A1:E1063"/>
  <sheetViews>
    <sheetView workbookViewId="0">
      <selection sqref="A1:C143"/>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765</v>
      </c>
      <c r="C2">
        <v>4106.3035739200122</v>
      </c>
    </row>
    <row r="3" spans="1:5" x14ac:dyDescent="0.25">
      <c r="A3" t="s">
        <v>2988</v>
      </c>
      <c r="B3" t="s">
        <v>767</v>
      </c>
      <c r="C3">
        <v>3380.779244330005</v>
      </c>
    </row>
    <row r="4" spans="1:5" x14ac:dyDescent="0.25">
      <c r="A4" t="s">
        <v>2988</v>
      </c>
      <c r="B4" t="s">
        <v>788</v>
      </c>
      <c r="C4">
        <v>10102</v>
      </c>
      <c r="D4">
        <v>438</v>
      </c>
    </row>
    <row r="5" spans="1:5" x14ac:dyDescent="0.25">
      <c r="A5" t="s">
        <v>2988</v>
      </c>
      <c r="B5" t="s">
        <v>801</v>
      </c>
      <c r="C5">
        <v>8.2331467684757575E-2</v>
      </c>
      <c r="D5">
        <v>0.881372739432005</v>
      </c>
      <c r="E5">
        <v>0.41135500631738225</v>
      </c>
    </row>
    <row r="6" spans="1:5" x14ac:dyDescent="0.25">
      <c r="A6" t="s">
        <v>2988</v>
      </c>
      <c r="B6" t="s">
        <v>828</v>
      </c>
    </row>
    <row r="7" spans="1:5" x14ac:dyDescent="0.25">
      <c r="A7" t="s">
        <v>2988</v>
      </c>
      <c r="B7" t="s">
        <v>830</v>
      </c>
      <c r="C7">
        <v>6.8991594483978219E-4</v>
      </c>
      <c r="E7">
        <v>3.7838559807225027E-4</v>
      </c>
    </row>
    <row r="8" spans="1:5" x14ac:dyDescent="0.25">
      <c r="A8" t="s">
        <v>2988</v>
      </c>
      <c r="B8" t="s">
        <v>832</v>
      </c>
      <c r="C8">
        <v>8.4128290512680256E-5</v>
      </c>
      <c r="E8">
        <v>4.6140307030922491E-5</v>
      </c>
    </row>
    <row r="9" spans="1:5" x14ac:dyDescent="0.25">
      <c r="A9" t="s">
        <v>2988</v>
      </c>
      <c r="B9" t="s">
        <v>862</v>
      </c>
      <c r="C9">
        <v>4.0278065667246682E-3</v>
      </c>
      <c r="E9">
        <v>2.2090575063073528E-3</v>
      </c>
    </row>
    <row r="10" spans="1:5" x14ac:dyDescent="0.25">
      <c r="A10" t="s">
        <v>2988</v>
      </c>
      <c r="B10" t="s">
        <v>864</v>
      </c>
      <c r="D10">
        <v>0.58505742524220583</v>
      </c>
      <c r="E10">
        <v>0.26418166434311124</v>
      </c>
    </row>
    <row r="11" spans="1:5" x14ac:dyDescent="0.25">
      <c r="A11" t="s">
        <v>2988</v>
      </c>
      <c r="B11" t="s">
        <v>875</v>
      </c>
      <c r="D11">
        <v>0.27952135638104325</v>
      </c>
      <c r="E11">
        <v>0.12621738305024907</v>
      </c>
    </row>
    <row r="12" spans="1:5" x14ac:dyDescent="0.25">
      <c r="A12" t="s">
        <v>2988</v>
      </c>
      <c r="B12" t="s">
        <v>824</v>
      </c>
      <c r="C12">
        <v>0.99519814919792304</v>
      </c>
      <c r="D12">
        <v>0.13542121837675092</v>
      </c>
      <c r="E12">
        <v>0.60696736919522931</v>
      </c>
    </row>
    <row r="13" spans="1:5" x14ac:dyDescent="0.25">
      <c r="A13" t="s">
        <v>2988</v>
      </c>
      <c r="B13" t="s">
        <v>896</v>
      </c>
      <c r="C13">
        <v>0.21542527182745796</v>
      </c>
      <c r="D13">
        <v>0.12157648238800528</v>
      </c>
      <c r="E13">
        <v>0.20597043094744041</v>
      </c>
    </row>
    <row r="14" spans="1:5" x14ac:dyDescent="0.25">
      <c r="A14" t="s">
        <v>2988</v>
      </c>
      <c r="B14" t="s">
        <v>897</v>
      </c>
      <c r="C14">
        <v>0.22274006314751707</v>
      </c>
      <c r="D14">
        <v>0.19378958685751707</v>
      </c>
      <c r="E14">
        <v>0.21982343365919252</v>
      </c>
    </row>
    <row r="15" spans="1:5" x14ac:dyDescent="0.25">
      <c r="A15" t="s">
        <v>2988</v>
      </c>
      <c r="B15" t="s">
        <v>899</v>
      </c>
      <c r="C15">
        <v>0.10750303019777008</v>
      </c>
      <c r="D15">
        <v>6.776267380079877E-2</v>
      </c>
      <c r="E15">
        <v>0.10349936911175296</v>
      </c>
    </row>
    <row r="16" spans="1:5" x14ac:dyDescent="0.25">
      <c r="A16" t="s">
        <v>2988</v>
      </c>
      <c r="B16" t="s">
        <v>900</v>
      </c>
      <c r="C16">
        <v>0.19319626441270307</v>
      </c>
      <c r="D16">
        <v>0.25635524022009137</v>
      </c>
      <c r="E16">
        <v>0.19955924543750359</v>
      </c>
    </row>
    <row r="17" spans="1:5" x14ac:dyDescent="0.25">
      <c r="A17" t="s">
        <v>2988</v>
      </c>
      <c r="B17" t="s">
        <v>901</v>
      </c>
      <c r="C17">
        <v>0.26113537041455193</v>
      </c>
      <c r="D17">
        <v>0.36051601673358741</v>
      </c>
      <c r="E17">
        <v>0.27114752084411065</v>
      </c>
    </row>
    <row r="18" spans="1:5" x14ac:dyDescent="0.25">
      <c r="A18" t="s">
        <v>2988</v>
      </c>
      <c r="B18" t="s">
        <v>948</v>
      </c>
      <c r="C18">
        <v>0.19173625932103061</v>
      </c>
      <c r="D18">
        <v>1.2087033440155394E-2</v>
      </c>
      <c r="E18">
        <v>0.11061596335775239</v>
      </c>
    </row>
    <row r="19" spans="1:5" x14ac:dyDescent="0.25">
      <c r="A19" t="s">
        <v>2988</v>
      </c>
      <c r="B19" t="s">
        <v>960</v>
      </c>
      <c r="C19">
        <v>0.14507628661299868</v>
      </c>
      <c r="D19">
        <v>0.92159667557574287</v>
      </c>
      <c r="E19">
        <v>0.49571271972486247</v>
      </c>
    </row>
    <row r="20" spans="1:5" x14ac:dyDescent="0.25">
      <c r="A20" t="s">
        <v>2988</v>
      </c>
      <c r="B20" t="s">
        <v>962</v>
      </c>
      <c r="C20">
        <v>0.85492371338700135</v>
      </c>
      <c r="D20">
        <v>7.8403324424257168E-2</v>
      </c>
      <c r="E20">
        <v>0.50428728027513758</v>
      </c>
    </row>
    <row r="21" spans="1:5" x14ac:dyDescent="0.25">
      <c r="A21" t="s">
        <v>2988</v>
      </c>
      <c r="B21" t="s">
        <v>972</v>
      </c>
    </row>
    <row r="22" spans="1:5" x14ac:dyDescent="0.25">
      <c r="A22" t="s">
        <v>2988</v>
      </c>
      <c r="B22" t="s">
        <v>974</v>
      </c>
    </row>
    <row r="23" spans="1:5" x14ac:dyDescent="0.25">
      <c r="A23" t="s">
        <v>2988</v>
      </c>
      <c r="B23" t="s">
        <v>976</v>
      </c>
    </row>
    <row r="24" spans="1:5" x14ac:dyDescent="0.25">
      <c r="A24" t="s">
        <v>2988</v>
      </c>
      <c r="B24" t="s">
        <v>978</v>
      </c>
    </row>
    <row r="25" spans="1:5" x14ac:dyDescent="0.25">
      <c r="A25" t="s">
        <v>2988</v>
      </c>
      <c r="B25" t="s">
        <v>980</v>
      </c>
      <c r="C25">
        <v>1</v>
      </c>
      <c r="D25">
        <v>1</v>
      </c>
      <c r="E25">
        <v>1</v>
      </c>
    </row>
    <row r="26" spans="1:5" x14ac:dyDescent="0.25">
      <c r="A26" t="s">
        <v>2988</v>
      </c>
      <c r="B26" t="s">
        <v>987</v>
      </c>
      <c r="C26">
        <v>5.3660925680087618E-3</v>
      </c>
      <c r="D26">
        <v>1.8278197283551505E-5</v>
      </c>
      <c r="E26">
        <v>2.9512962760527761E-3</v>
      </c>
    </row>
    <row r="27" spans="1:5" x14ac:dyDescent="0.25">
      <c r="A27" t="s">
        <v>2988</v>
      </c>
      <c r="B27" t="s">
        <v>1001</v>
      </c>
      <c r="C27">
        <v>3390.6321483300089</v>
      </c>
      <c r="D27">
        <v>10019</v>
      </c>
    </row>
    <row r="28" spans="1:5" x14ac:dyDescent="0.25">
      <c r="A28" t="s">
        <v>2988</v>
      </c>
      <c r="B28" t="s">
        <v>1002</v>
      </c>
      <c r="C28">
        <v>163.92128805000002</v>
      </c>
      <c r="D28">
        <v>49</v>
      </c>
    </row>
    <row r="29" spans="1:5" x14ac:dyDescent="0.25">
      <c r="A29" t="s">
        <v>2988</v>
      </c>
      <c r="B29" t="s">
        <v>1003</v>
      </c>
      <c r="C29">
        <v>270.43513754000008</v>
      </c>
      <c r="D29">
        <v>27</v>
      </c>
    </row>
    <row r="30" spans="1:5" x14ac:dyDescent="0.25">
      <c r="A30" t="s">
        <v>2988</v>
      </c>
      <c r="B30" t="s">
        <v>1004</v>
      </c>
      <c r="C30">
        <v>92.416000000000011</v>
      </c>
      <c r="D30">
        <v>4</v>
      </c>
    </row>
    <row r="31" spans="1:5" x14ac:dyDescent="0.25">
      <c r="A31" t="s">
        <v>2988</v>
      </c>
      <c r="B31" t="s">
        <v>1005</v>
      </c>
      <c r="C31">
        <v>188.899</v>
      </c>
      <c r="D31">
        <v>3</v>
      </c>
    </row>
    <row r="32" spans="1:5" x14ac:dyDescent="0.25">
      <c r="A32" t="s">
        <v>2988</v>
      </c>
      <c r="B32" t="s">
        <v>1006</v>
      </c>
      <c r="D32">
        <v>0</v>
      </c>
    </row>
    <row r="33" spans="1:4" x14ac:dyDescent="0.25">
      <c r="A33" t="s">
        <v>2988</v>
      </c>
      <c r="B33" t="s">
        <v>1063</v>
      </c>
      <c r="C33">
        <v>0.31446127622252146</v>
      </c>
    </row>
    <row r="34" spans="1:4" x14ac:dyDescent="0.25">
      <c r="A34" t="s">
        <v>2988</v>
      </c>
      <c r="B34" t="s">
        <v>1064</v>
      </c>
      <c r="C34">
        <v>3696.5539388699103</v>
      </c>
    </row>
    <row r="35" spans="1:4" x14ac:dyDescent="0.25">
      <c r="A35" t="s">
        <v>2988</v>
      </c>
      <c r="B35" t="s">
        <v>1065</v>
      </c>
      <c r="C35">
        <v>174.5342059559417</v>
      </c>
    </row>
    <row r="36" spans="1:4" x14ac:dyDescent="0.25">
      <c r="A36" t="s">
        <v>2988</v>
      </c>
      <c r="B36" t="s">
        <v>1066</v>
      </c>
      <c r="C36">
        <v>80.043154328114426</v>
      </c>
    </row>
    <row r="37" spans="1:4" x14ac:dyDescent="0.25">
      <c r="A37" t="s">
        <v>2988</v>
      </c>
      <c r="B37" t="s">
        <v>1067</v>
      </c>
      <c r="C37">
        <v>61.706521976610929</v>
      </c>
    </row>
    <row r="38" spans="1:4" x14ac:dyDescent="0.25">
      <c r="A38" t="s">
        <v>2988</v>
      </c>
      <c r="B38" t="s">
        <v>1068</v>
      </c>
      <c r="C38">
        <v>45.046365719630082</v>
      </c>
    </row>
    <row r="39" spans="1:4" x14ac:dyDescent="0.25">
      <c r="A39" t="s">
        <v>2988</v>
      </c>
      <c r="B39" t="s">
        <v>1069</v>
      </c>
      <c r="C39">
        <v>16.721482972523699</v>
      </c>
    </row>
    <row r="40" spans="1:4" x14ac:dyDescent="0.25">
      <c r="A40" t="s">
        <v>2988</v>
      </c>
      <c r="B40" t="s">
        <v>1070</v>
      </c>
      <c r="C40">
        <v>10.946267451487612</v>
      </c>
    </row>
    <row r="41" spans="1:4" x14ac:dyDescent="0.25">
      <c r="A41" t="s">
        <v>2988</v>
      </c>
      <c r="B41" t="s">
        <v>1071</v>
      </c>
      <c r="C41">
        <v>20.727996125799045</v>
      </c>
    </row>
    <row r="42" spans="1:4" x14ac:dyDescent="0.25">
      <c r="A42" t="s">
        <v>2988</v>
      </c>
      <c r="B42" t="s">
        <v>1083</v>
      </c>
      <c r="C42">
        <v>0.75061784339231841</v>
      </c>
    </row>
    <row r="43" spans="1:4" x14ac:dyDescent="0.25">
      <c r="A43" t="s">
        <v>2988</v>
      </c>
      <c r="B43" t="s">
        <v>1085</v>
      </c>
      <c r="C43">
        <v>3.0519828786151417E-2</v>
      </c>
    </row>
    <row r="44" spans="1:4" x14ac:dyDescent="0.25">
      <c r="A44" t="s">
        <v>2988</v>
      </c>
      <c r="B44" t="s">
        <v>1089</v>
      </c>
      <c r="C44">
        <v>2.541298819521547E-2</v>
      </c>
    </row>
    <row r="45" spans="1:4" x14ac:dyDescent="0.25">
      <c r="A45" t="s">
        <v>2988</v>
      </c>
      <c r="B45" t="s">
        <v>1123</v>
      </c>
      <c r="C45">
        <v>76.545194909999992</v>
      </c>
      <c r="D45">
        <v>26</v>
      </c>
    </row>
    <row r="46" spans="1:4" x14ac:dyDescent="0.25">
      <c r="A46" t="s">
        <v>2988</v>
      </c>
      <c r="B46" t="s">
        <v>1132</v>
      </c>
      <c r="C46">
        <v>786.76718798000059</v>
      </c>
      <c r="D46">
        <v>1730</v>
      </c>
    </row>
    <row r="47" spans="1:4" x14ac:dyDescent="0.25">
      <c r="A47" t="s">
        <v>2988</v>
      </c>
      <c r="B47" t="s">
        <v>1133</v>
      </c>
      <c r="C47">
        <v>1634.1065141300005</v>
      </c>
      <c r="D47">
        <v>4603</v>
      </c>
    </row>
    <row r="48" spans="1:4" x14ac:dyDescent="0.25">
      <c r="A48" t="s">
        <v>2988</v>
      </c>
      <c r="B48" t="s">
        <v>1134</v>
      </c>
      <c r="C48">
        <v>510.90200176999929</v>
      </c>
      <c r="D48">
        <v>1467</v>
      </c>
    </row>
    <row r="49" spans="1:4" x14ac:dyDescent="0.25">
      <c r="A49" t="s">
        <v>2988</v>
      </c>
      <c r="B49" t="s">
        <v>1135</v>
      </c>
      <c r="C49">
        <v>24.689281720000004</v>
      </c>
      <c r="D49">
        <v>55</v>
      </c>
    </row>
    <row r="50" spans="1:4" x14ac:dyDescent="0.25">
      <c r="A50" t="s">
        <v>2988</v>
      </c>
      <c r="B50" t="s">
        <v>1136</v>
      </c>
      <c r="C50">
        <v>0.93776576999999994</v>
      </c>
      <c r="D50">
        <v>3</v>
      </c>
    </row>
    <row r="51" spans="1:4" x14ac:dyDescent="0.25">
      <c r="A51" t="s">
        <v>2988</v>
      </c>
      <c r="B51" t="s">
        <v>1140</v>
      </c>
      <c r="C51">
        <v>170.65824769000008</v>
      </c>
      <c r="D51">
        <v>560</v>
      </c>
    </row>
    <row r="52" spans="1:4" x14ac:dyDescent="0.25">
      <c r="A52" t="s">
        <v>2988</v>
      </c>
      <c r="B52" t="s">
        <v>1124</v>
      </c>
      <c r="C52">
        <v>126.21976598999997</v>
      </c>
      <c r="D52">
        <v>75</v>
      </c>
    </row>
    <row r="53" spans="1:4" x14ac:dyDescent="0.25">
      <c r="A53" t="s">
        <v>2988</v>
      </c>
      <c r="B53" t="s">
        <v>1125</v>
      </c>
      <c r="C53">
        <v>415.58555090000033</v>
      </c>
      <c r="D53">
        <v>389</v>
      </c>
    </row>
    <row r="54" spans="1:4" x14ac:dyDescent="0.25">
      <c r="A54" t="s">
        <v>2988</v>
      </c>
      <c r="B54" t="s">
        <v>1126</v>
      </c>
      <c r="C54">
        <v>158.48271365000002</v>
      </c>
      <c r="D54">
        <v>352</v>
      </c>
    </row>
    <row r="55" spans="1:4" x14ac:dyDescent="0.25">
      <c r="A55" t="s">
        <v>2988</v>
      </c>
      <c r="B55" t="s">
        <v>1127</v>
      </c>
      <c r="C55">
        <v>48.895774350000003</v>
      </c>
      <c r="D55">
        <v>141</v>
      </c>
    </row>
    <row r="56" spans="1:4" x14ac:dyDescent="0.25">
      <c r="A56" t="s">
        <v>2988</v>
      </c>
      <c r="B56" t="s">
        <v>1128</v>
      </c>
      <c r="C56">
        <v>22.570633099999995</v>
      </c>
      <c r="D56">
        <v>72</v>
      </c>
    </row>
    <row r="57" spans="1:4" x14ac:dyDescent="0.25">
      <c r="A57" t="s">
        <v>2988</v>
      </c>
      <c r="B57" t="s">
        <v>1129</v>
      </c>
      <c r="C57">
        <v>11.863181390000003</v>
      </c>
      <c r="D57">
        <v>47</v>
      </c>
    </row>
    <row r="58" spans="1:4" x14ac:dyDescent="0.25">
      <c r="A58" t="s">
        <v>2988</v>
      </c>
      <c r="B58" t="s">
        <v>1130</v>
      </c>
      <c r="C58">
        <v>5.2169446400000004</v>
      </c>
      <c r="D58">
        <v>12</v>
      </c>
    </row>
    <row r="59" spans="1:4" x14ac:dyDescent="0.25">
      <c r="A59" t="s">
        <v>2988</v>
      </c>
      <c r="B59" t="s">
        <v>1131</v>
      </c>
      <c r="C59">
        <v>112.86281592999998</v>
      </c>
      <c r="D59">
        <v>156</v>
      </c>
    </row>
    <row r="60" spans="1:4" x14ac:dyDescent="0.25">
      <c r="A60" t="s">
        <v>2988</v>
      </c>
      <c r="B60" t="s">
        <v>1147</v>
      </c>
      <c r="C60">
        <v>76.545194909999992</v>
      </c>
      <c r="D60">
        <v>26</v>
      </c>
    </row>
    <row r="61" spans="1:4" x14ac:dyDescent="0.25">
      <c r="A61" t="s">
        <v>2988</v>
      </c>
      <c r="B61" t="s">
        <v>1156</v>
      </c>
      <c r="C61">
        <v>786.76718798000059</v>
      </c>
      <c r="D61">
        <v>1730</v>
      </c>
    </row>
    <row r="62" spans="1:4" x14ac:dyDescent="0.25">
      <c r="A62" t="s">
        <v>2988</v>
      </c>
      <c r="B62" t="s">
        <v>1157</v>
      </c>
      <c r="C62">
        <v>1634.1065141300005</v>
      </c>
      <c r="D62">
        <v>4603</v>
      </c>
    </row>
    <row r="63" spans="1:4" x14ac:dyDescent="0.25">
      <c r="A63" t="s">
        <v>2988</v>
      </c>
      <c r="B63" t="s">
        <v>1158</v>
      </c>
      <c r="C63">
        <v>510.90200176999929</v>
      </c>
      <c r="D63">
        <v>1467</v>
      </c>
    </row>
    <row r="64" spans="1:4" x14ac:dyDescent="0.25">
      <c r="A64" t="s">
        <v>2988</v>
      </c>
      <c r="B64" t="s">
        <v>1159</v>
      </c>
      <c r="C64">
        <v>24.689281720000004</v>
      </c>
      <c r="D64">
        <v>55</v>
      </c>
    </row>
    <row r="65" spans="1:4" x14ac:dyDescent="0.25">
      <c r="A65" t="s">
        <v>2988</v>
      </c>
      <c r="B65" t="s">
        <v>1160</v>
      </c>
      <c r="C65">
        <v>0.93776576999999994</v>
      </c>
      <c r="D65">
        <v>3</v>
      </c>
    </row>
    <row r="66" spans="1:4" x14ac:dyDescent="0.25">
      <c r="A66" t="s">
        <v>2988</v>
      </c>
      <c r="B66" t="s">
        <v>1164</v>
      </c>
      <c r="C66">
        <v>170.65824769000008</v>
      </c>
      <c r="D66">
        <v>560</v>
      </c>
    </row>
    <row r="67" spans="1:4" x14ac:dyDescent="0.25">
      <c r="A67" t="s">
        <v>2988</v>
      </c>
      <c r="B67" t="s">
        <v>1148</v>
      </c>
      <c r="C67">
        <v>126.21976598999997</v>
      </c>
      <c r="D67">
        <v>75</v>
      </c>
    </row>
    <row r="68" spans="1:4" x14ac:dyDescent="0.25">
      <c r="A68" t="s">
        <v>2988</v>
      </c>
      <c r="B68" t="s">
        <v>1149</v>
      </c>
      <c r="C68">
        <v>415.58555090000033</v>
      </c>
      <c r="D68">
        <v>389</v>
      </c>
    </row>
    <row r="69" spans="1:4" x14ac:dyDescent="0.25">
      <c r="A69" t="s">
        <v>2988</v>
      </c>
      <c r="B69" t="s">
        <v>1150</v>
      </c>
      <c r="C69">
        <v>158.48271365000002</v>
      </c>
      <c r="D69">
        <v>352</v>
      </c>
    </row>
    <row r="70" spans="1:4" x14ac:dyDescent="0.25">
      <c r="A70" t="s">
        <v>2988</v>
      </c>
      <c r="B70" t="s">
        <v>1151</v>
      </c>
      <c r="C70">
        <v>48.895774350000003</v>
      </c>
      <c r="D70">
        <v>141</v>
      </c>
    </row>
    <row r="71" spans="1:4" x14ac:dyDescent="0.25">
      <c r="A71" t="s">
        <v>2988</v>
      </c>
      <c r="B71" t="s">
        <v>1152</v>
      </c>
      <c r="C71">
        <v>22.570633099999995</v>
      </c>
      <c r="D71">
        <v>72</v>
      </c>
    </row>
    <row r="72" spans="1:4" x14ac:dyDescent="0.25">
      <c r="A72" t="s">
        <v>2988</v>
      </c>
      <c r="B72" t="s">
        <v>1153</v>
      </c>
      <c r="C72">
        <v>11.863181390000003</v>
      </c>
      <c r="D72">
        <v>47</v>
      </c>
    </row>
    <row r="73" spans="1:4" x14ac:dyDescent="0.25">
      <c r="A73" t="s">
        <v>2988</v>
      </c>
      <c r="B73" t="s">
        <v>1154</v>
      </c>
      <c r="C73">
        <v>5.2169446400000004</v>
      </c>
      <c r="D73">
        <v>12</v>
      </c>
    </row>
    <row r="74" spans="1:4" x14ac:dyDescent="0.25">
      <c r="A74" t="s">
        <v>2988</v>
      </c>
      <c r="B74" t="s">
        <v>1155</v>
      </c>
      <c r="C74">
        <v>112.86281592999998</v>
      </c>
      <c r="D74">
        <v>156</v>
      </c>
    </row>
    <row r="75" spans="1:4" x14ac:dyDescent="0.25">
      <c r="A75" t="s">
        <v>2988</v>
      </c>
      <c r="B75" t="s">
        <v>1170</v>
      </c>
      <c r="C75">
        <v>1100.9534846900001</v>
      </c>
      <c r="D75">
        <v>2741</v>
      </c>
    </row>
    <row r="76" spans="1:4" x14ac:dyDescent="0.25">
      <c r="A76" t="s">
        <v>2988</v>
      </c>
      <c r="B76" t="s">
        <v>1188</v>
      </c>
      <c r="C76">
        <v>6.0637822300000002</v>
      </c>
      <c r="D76">
        <v>15</v>
      </c>
    </row>
    <row r="77" spans="1:4" x14ac:dyDescent="0.25">
      <c r="A77" t="s">
        <v>2988</v>
      </c>
      <c r="B77" t="s">
        <v>1190</v>
      </c>
      <c r="C77">
        <v>3.4971130500000007</v>
      </c>
      <c r="D77">
        <v>11</v>
      </c>
    </row>
    <row r="78" spans="1:4" x14ac:dyDescent="0.25">
      <c r="A78" t="s">
        <v>2988</v>
      </c>
      <c r="B78" t="s">
        <v>1192</v>
      </c>
      <c r="C78">
        <v>3.3147337200000004</v>
      </c>
      <c r="D78">
        <v>7</v>
      </c>
    </row>
    <row r="79" spans="1:4" x14ac:dyDescent="0.25">
      <c r="A79" t="s">
        <v>2988</v>
      </c>
      <c r="B79" t="s">
        <v>1194</v>
      </c>
      <c r="C79">
        <v>31.141629329999997</v>
      </c>
      <c r="D79">
        <v>55</v>
      </c>
    </row>
    <row r="80" spans="1:4" x14ac:dyDescent="0.25">
      <c r="A80" t="s">
        <v>2988</v>
      </c>
      <c r="B80" t="s">
        <v>1172</v>
      </c>
      <c r="C80">
        <v>679.27782651999905</v>
      </c>
      <c r="D80">
        <v>1630</v>
      </c>
    </row>
    <row r="81" spans="1:4" x14ac:dyDescent="0.25">
      <c r="A81" t="s">
        <v>2988</v>
      </c>
      <c r="B81" t="s">
        <v>1174</v>
      </c>
      <c r="C81">
        <v>352.35587112000019</v>
      </c>
      <c r="D81">
        <v>1078</v>
      </c>
    </row>
    <row r="82" spans="1:4" x14ac:dyDescent="0.25">
      <c r="A82" t="s">
        <v>2988</v>
      </c>
      <c r="B82" t="s">
        <v>1176</v>
      </c>
      <c r="C82">
        <v>481.52492767999973</v>
      </c>
      <c r="D82">
        <v>1368</v>
      </c>
    </row>
    <row r="83" spans="1:4" x14ac:dyDescent="0.25">
      <c r="A83" t="s">
        <v>2988</v>
      </c>
      <c r="B83" t="s">
        <v>1178</v>
      </c>
      <c r="C83">
        <v>590.69747499999971</v>
      </c>
      <c r="D83">
        <v>1680</v>
      </c>
    </row>
    <row r="84" spans="1:4" x14ac:dyDescent="0.25">
      <c r="A84" t="s">
        <v>2988</v>
      </c>
      <c r="B84" t="s">
        <v>1180</v>
      </c>
      <c r="C84">
        <v>208.40309448000016</v>
      </c>
      <c r="D84">
        <v>536</v>
      </c>
    </row>
    <row r="85" spans="1:4" x14ac:dyDescent="0.25">
      <c r="A85" t="s">
        <v>2988</v>
      </c>
      <c r="B85" t="s">
        <v>1182</v>
      </c>
      <c r="C85">
        <v>157.52738473000011</v>
      </c>
      <c r="D85">
        <v>200</v>
      </c>
    </row>
    <row r="86" spans="1:4" x14ac:dyDescent="0.25">
      <c r="A86" t="s">
        <v>2988</v>
      </c>
      <c r="B86" t="s">
        <v>1184</v>
      </c>
      <c r="C86">
        <v>199.11802698999998</v>
      </c>
      <c r="D86">
        <v>166</v>
      </c>
    </row>
    <row r="87" spans="1:4" x14ac:dyDescent="0.25">
      <c r="A87" t="s">
        <v>2988</v>
      </c>
      <c r="B87" t="s">
        <v>1186</v>
      </c>
      <c r="C87">
        <v>292.42822438000019</v>
      </c>
      <c r="D87">
        <v>198</v>
      </c>
    </row>
    <row r="88" spans="1:4" x14ac:dyDescent="0.25">
      <c r="A88" t="s">
        <v>2988</v>
      </c>
      <c r="B88" t="s">
        <v>1207</v>
      </c>
      <c r="C88">
        <v>2973.6890376200072</v>
      </c>
      <c r="D88">
        <v>8459</v>
      </c>
    </row>
    <row r="89" spans="1:4" x14ac:dyDescent="0.25">
      <c r="A89" t="s">
        <v>2988</v>
      </c>
      <c r="B89" t="s">
        <v>1209</v>
      </c>
      <c r="C89">
        <v>149.47212443999999</v>
      </c>
      <c r="D89">
        <v>455</v>
      </c>
    </row>
    <row r="90" spans="1:4" x14ac:dyDescent="0.25">
      <c r="A90" t="s">
        <v>2988</v>
      </c>
      <c r="B90" t="s">
        <v>1213</v>
      </c>
      <c r="C90">
        <v>83.138903489999961</v>
      </c>
      <c r="D90">
        <v>227</v>
      </c>
    </row>
    <row r="91" spans="1:4" x14ac:dyDescent="0.25">
      <c r="A91" t="s">
        <v>2988</v>
      </c>
      <c r="B91" t="s">
        <v>1215</v>
      </c>
      <c r="C91">
        <v>898.71515892999992</v>
      </c>
      <c r="D91">
        <v>540</v>
      </c>
    </row>
    <row r="92" spans="1:4" x14ac:dyDescent="0.25">
      <c r="A92" t="s">
        <v>2988</v>
      </c>
      <c r="B92" t="s">
        <v>1217</v>
      </c>
      <c r="C92">
        <v>1.2883494400000002</v>
      </c>
      <c r="D92">
        <v>6</v>
      </c>
    </row>
    <row r="93" spans="1:4" x14ac:dyDescent="0.25">
      <c r="A93" t="s">
        <v>2988</v>
      </c>
      <c r="B93" t="s">
        <v>1223</v>
      </c>
      <c r="C93">
        <v>3.3147337200000004</v>
      </c>
      <c r="D93">
        <v>7</v>
      </c>
    </row>
    <row r="94" spans="1:4" x14ac:dyDescent="0.25">
      <c r="A94" t="s">
        <v>2988</v>
      </c>
      <c r="B94" t="s">
        <v>1225</v>
      </c>
      <c r="C94">
        <v>4102.9888402000061</v>
      </c>
      <c r="D94">
        <v>9678</v>
      </c>
    </row>
    <row r="95" spans="1:4" x14ac:dyDescent="0.25">
      <c r="A95" t="s">
        <v>2988</v>
      </c>
      <c r="B95" t="s">
        <v>1235</v>
      </c>
      <c r="D95">
        <v>6343.9895790120627</v>
      </c>
    </row>
    <row r="96" spans="1:4" x14ac:dyDescent="0.25">
      <c r="A96" t="s">
        <v>2988</v>
      </c>
      <c r="B96" t="s">
        <v>1236</v>
      </c>
      <c r="D96">
        <v>161.38205934819996</v>
      </c>
    </row>
    <row r="97" spans="1:4" x14ac:dyDescent="0.25">
      <c r="A97" t="s">
        <v>2988</v>
      </c>
      <c r="B97" t="s">
        <v>1238</v>
      </c>
      <c r="D97">
        <v>37.796438719600012</v>
      </c>
    </row>
    <row r="98" spans="1:4" x14ac:dyDescent="0.25">
      <c r="A98" t="s">
        <v>2988</v>
      </c>
      <c r="B98" t="s">
        <v>1239</v>
      </c>
      <c r="D98">
        <v>655.1053872070994</v>
      </c>
    </row>
    <row r="99" spans="1:4" x14ac:dyDescent="0.25">
      <c r="A99" t="s">
        <v>2988</v>
      </c>
      <c r="B99" t="s">
        <v>1240</v>
      </c>
      <c r="D99">
        <v>0.40105434260000006</v>
      </c>
    </row>
    <row r="100" spans="1:4" x14ac:dyDescent="0.25">
      <c r="A100" t="s">
        <v>2988</v>
      </c>
      <c r="B100" t="s">
        <v>1286</v>
      </c>
      <c r="C100">
        <v>173.08277970000009</v>
      </c>
      <c r="D100">
        <v>389</v>
      </c>
    </row>
    <row r="101" spans="1:4" x14ac:dyDescent="0.25">
      <c r="A101" t="s">
        <v>2988</v>
      </c>
      <c r="B101" t="s">
        <v>1287</v>
      </c>
      <c r="C101">
        <v>76.233680469999982</v>
      </c>
      <c r="D101">
        <v>26</v>
      </c>
    </row>
    <row r="102" spans="1:4" x14ac:dyDescent="0.25">
      <c r="A102" t="s">
        <v>2988</v>
      </c>
      <c r="B102" t="s">
        <v>1288</v>
      </c>
      <c r="C102">
        <v>151.73612016999996</v>
      </c>
      <c r="D102">
        <v>13</v>
      </c>
    </row>
    <row r="103" spans="1:4" x14ac:dyDescent="0.25">
      <c r="A103" t="s">
        <v>2988</v>
      </c>
      <c r="B103" t="s">
        <v>1289</v>
      </c>
      <c r="C103">
        <v>136.55166399000001</v>
      </c>
      <c r="D103">
        <v>4</v>
      </c>
    </row>
    <row r="104" spans="1:4" x14ac:dyDescent="0.25">
      <c r="A104" t="s">
        <v>2988</v>
      </c>
      <c r="B104" t="s">
        <v>1290</v>
      </c>
      <c r="D104">
        <v>0</v>
      </c>
    </row>
    <row r="105" spans="1:4" x14ac:dyDescent="0.25">
      <c r="A105" t="s">
        <v>2988</v>
      </c>
      <c r="B105" t="s">
        <v>1291</v>
      </c>
      <c r="C105">
        <v>2843.1750000000002</v>
      </c>
      <c r="D105">
        <v>6</v>
      </c>
    </row>
    <row r="106" spans="1:4" x14ac:dyDescent="0.25">
      <c r="A106" t="s">
        <v>2988</v>
      </c>
      <c r="B106" t="s">
        <v>1332</v>
      </c>
      <c r="C106">
        <v>0.48006314463121974</v>
      </c>
    </row>
    <row r="107" spans="1:4" x14ac:dyDescent="0.25">
      <c r="A107" t="s">
        <v>2988</v>
      </c>
      <c r="B107" t="s">
        <v>1333</v>
      </c>
      <c r="C107">
        <v>2193.875311958041</v>
      </c>
    </row>
    <row r="108" spans="1:4" x14ac:dyDescent="0.25">
      <c r="A108" t="s">
        <v>2988</v>
      </c>
      <c r="B108" t="s">
        <v>1334</v>
      </c>
      <c r="C108">
        <v>375.99919412862897</v>
      </c>
    </row>
    <row r="109" spans="1:4" x14ac:dyDescent="0.25">
      <c r="A109" t="s">
        <v>2988</v>
      </c>
      <c r="B109" t="s">
        <v>1335</v>
      </c>
      <c r="C109">
        <v>320.98252772133338</v>
      </c>
    </row>
    <row r="110" spans="1:4" x14ac:dyDescent="0.25">
      <c r="A110" t="s">
        <v>2988</v>
      </c>
      <c r="B110" t="s">
        <v>1336</v>
      </c>
      <c r="C110">
        <v>207.41764999133338</v>
      </c>
    </row>
    <row r="111" spans="1:4" x14ac:dyDescent="0.25">
      <c r="A111" t="s">
        <v>2988</v>
      </c>
      <c r="B111" t="s">
        <v>1337</v>
      </c>
      <c r="C111">
        <v>134.59119549133331</v>
      </c>
    </row>
    <row r="112" spans="1:4" x14ac:dyDescent="0.25">
      <c r="A112" t="s">
        <v>2988</v>
      </c>
      <c r="B112" t="s">
        <v>1338</v>
      </c>
      <c r="C112">
        <v>100.41619479133333</v>
      </c>
    </row>
    <row r="113" spans="1:4" x14ac:dyDescent="0.25">
      <c r="A113" t="s">
        <v>2988</v>
      </c>
      <c r="B113" t="s">
        <v>1339</v>
      </c>
      <c r="C113">
        <v>45.416195791333422</v>
      </c>
    </row>
    <row r="114" spans="1:4" x14ac:dyDescent="0.25">
      <c r="A114" t="s">
        <v>2988</v>
      </c>
      <c r="B114" t="s">
        <v>1340</v>
      </c>
      <c r="C114">
        <v>2.080974456666667</v>
      </c>
    </row>
    <row r="115" spans="1:4" x14ac:dyDescent="0.25">
      <c r="A115" t="s">
        <v>2988</v>
      </c>
      <c r="B115" t="s">
        <v>1353</v>
      </c>
      <c r="C115">
        <v>1.0198830005782645E-3</v>
      </c>
    </row>
    <row r="116" spans="1:4" x14ac:dyDescent="0.25">
      <c r="A116" t="s">
        <v>2988</v>
      </c>
      <c r="B116" t="s">
        <v>1355</v>
      </c>
      <c r="C116">
        <v>3.3014597763871355E-2</v>
      </c>
    </row>
    <row r="117" spans="1:4" x14ac:dyDescent="0.25">
      <c r="A117" t="s">
        <v>2988</v>
      </c>
      <c r="B117" t="s">
        <v>1357</v>
      </c>
      <c r="C117">
        <v>3.0526388013380222E-4</v>
      </c>
    </row>
    <row r="118" spans="1:4" x14ac:dyDescent="0.25">
      <c r="A118" t="s">
        <v>2988</v>
      </c>
      <c r="B118" t="s">
        <v>1361</v>
      </c>
      <c r="C118">
        <v>0.91166635195100298</v>
      </c>
    </row>
    <row r="119" spans="1:4" x14ac:dyDescent="0.25">
      <c r="A119" t="s">
        <v>2988</v>
      </c>
      <c r="B119" t="s">
        <v>1363</v>
      </c>
      <c r="C119">
        <v>2.7688825449634333E-2</v>
      </c>
    </row>
    <row r="120" spans="1:4" x14ac:dyDescent="0.25">
      <c r="A120" t="s">
        <v>2988</v>
      </c>
      <c r="B120" t="s">
        <v>1365</v>
      </c>
      <c r="C120">
        <v>9.5389892889593587E-4</v>
      </c>
    </row>
    <row r="121" spans="1:4" x14ac:dyDescent="0.25">
      <c r="A121" t="s">
        <v>2988</v>
      </c>
      <c r="B121" t="s">
        <v>1369</v>
      </c>
      <c r="C121">
        <v>1.6929165811695141E-2</v>
      </c>
    </row>
    <row r="122" spans="1:4" x14ac:dyDescent="0.25">
      <c r="A122" t="s">
        <v>2988</v>
      </c>
      <c r="B122" t="s">
        <v>1396</v>
      </c>
      <c r="C122">
        <v>1.02346081</v>
      </c>
      <c r="D122">
        <v>1</v>
      </c>
    </row>
    <row r="123" spans="1:4" x14ac:dyDescent="0.25">
      <c r="A123" t="s">
        <v>2988</v>
      </c>
      <c r="B123" t="s">
        <v>1405</v>
      </c>
      <c r="C123">
        <v>91.62635216000001</v>
      </c>
      <c r="D123">
        <v>61</v>
      </c>
    </row>
    <row r="124" spans="1:4" x14ac:dyDescent="0.25">
      <c r="A124" t="s">
        <v>2988</v>
      </c>
      <c r="B124" t="s">
        <v>1406</v>
      </c>
      <c r="C124">
        <v>139.14971887000007</v>
      </c>
      <c r="D124">
        <v>136</v>
      </c>
    </row>
    <row r="125" spans="1:4" x14ac:dyDescent="0.25">
      <c r="A125" t="s">
        <v>2988</v>
      </c>
      <c r="B125" t="s">
        <v>1407</v>
      </c>
      <c r="C125">
        <v>97.978201850000019</v>
      </c>
      <c r="D125">
        <v>103</v>
      </c>
    </row>
    <row r="126" spans="1:4" x14ac:dyDescent="0.25">
      <c r="A126" t="s">
        <v>2988</v>
      </c>
      <c r="B126" t="s">
        <v>1408</v>
      </c>
      <c r="C126">
        <v>5.4520084100000004</v>
      </c>
      <c r="D126">
        <v>8</v>
      </c>
    </row>
    <row r="127" spans="1:4" x14ac:dyDescent="0.25">
      <c r="A127" t="s">
        <v>2988</v>
      </c>
      <c r="B127" t="s">
        <v>1413</v>
      </c>
      <c r="C127">
        <v>3001.5951077699997</v>
      </c>
      <c r="D127">
        <v>58</v>
      </c>
    </row>
    <row r="128" spans="1:4" x14ac:dyDescent="0.25">
      <c r="A128" t="s">
        <v>2988</v>
      </c>
      <c r="B128" t="s">
        <v>1397</v>
      </c>
      <c r="C128">
        <v>1.1981935000000001</v>
      </c>
      <c r="D128">
        <v>7</v>
      </c>
    </row>
    <row r="129" spans="1:4" x14ac:dyDescent="0.25">
      <c r="A129" t="s">
        <v>2988</v>
      </c>
      <c r="B129" t="s">
        <v>1398</v>
      </c>
      <c r="C129">
        <v>38.41947673</v>
      </c>
      <c r="D129">
        <v>15</v>
      </c>
    </row>
    <row r="130" spans="1:4" x14ac:dyDescent="0.25">
      <c r="A130" t="s">
        <v>2988</v>
      </c>
      <c r="B130" t="s">
        <v>1399</v>
      </c>
      <c r="C130">
        <v>1.07994189</v>
      </c>
      <c r="D130">
        <v>7</v>
      </c>
    </row>
    <row r="131" spans="1:4" x14ac:dyDescent="0.25">
      <c r="A131" t="s">
        <v>2988</v>
      </c>
      <c r="B131" t="s">
        <v>1400</v>
      </c>
      <c r="C131">
        <v>0.95705697000000001</v>
      </c>
      <c r="D131">
        <v>5</v>
      </c>
    </row>
    <row r="132" spans="1:4" x14ac:dyDescent="0.25">
      <c r="A132" t="s">
        <v>2988</v>
      </c>
      <c r="B132" t="s">
        <v>1402</v>
      </c>
      <c r="C132">
        <v>0.31468355999999997</v>
      </c>
      <c r="D132">
        <v>1</v>
      </c>
    </row>
    <row r="133" spans="1:4" x14ac:dyDescent="0.25">
      <c r="A133" t="s">
        <v>2988</v>
      </c>
      <c r="B133" t="s">
        <v>1403</v>
      </c>
      <c r="C133">
        <v>0.67513964000000004</v>
      </c>
      <c r="D133">
        <v>4</v>
      </c>
    </row>
    <row r="134" spans="1:4" x14ac:dyDescent="0.25">
      <c r="A134" t="s">
        <v>2988</v>
      </c>
      <c r="B134" t="s">
        <v>1404</v>
      </c>
      <c r="C134">
        <v>1.30990217</v>
      </c>
      <c r="D134">
        <v>4</v>
      </c>
    </row>
    <row r="135" spans="1:4" x14ac:dyDescent="0.25">
      <c r="A135" t="s">
        <v>2988</v>
      </c>
      <c r="B135" t="s">
        <v>1419</v>
      </c>
      <c r="C135">
        <v>1.02346081</v>
      </c>
      <c r="D135">
        <v>1</v>
      </c>
    </row>
    <row r="136" spans="1:4" x14ac:dyDescent="0.25">
      <c r="A136" t="s">
        <v>2988</v>
      </c>
      <c r="B136" t="s">
        <v>1428</v>
      </c>
      <c r="C136">
        <v>91.62635216000001</v>
      </c>
      <c r="D136">
        <v>61</v>
      </c>
    </row>
    <row r="137" spans="1:4" x14ac:dyDescent="0.25">
      <c r="A137" t="s">
        <v>2988</v>
      </c>
      <c r="B137" t="s">
        <v>1429</v>
      </c>
      <c r="C137">
        <v>139.14971887000007</v>
      </c>
      <c r="D137">
        <v>136</v>
      </c>
    </row>
    <row r="138" spans="1:4" x14ac:dyDescent="0.25">
      <c r="A138" t="s">
        <v>2988</v>
      </c>
      <c r="B138" t="s">
        <v>1430</v>
      </c>
      <c r="C138">
        <v>97.978201850000019</v>
      </c>
      <c r="D138">
        <v>103</v>
      </c>
    </row>
    <row r="139" spans="1:4" x14ac:dyDescent="0.25">
      <c r="A139" t="s">
        <v>2988</v>
      </c>
      <c r="B139" t="s">
        <v>1431</v>
      </c>
      <c r="C139">
        <v>5.4520084100000004</v>
      </c>
      <c r="D139">
        <v>8</v>
      </c>
    </row>
    <row r="140" spans="1:4" x14ac:dyDescent="0.25">
      <c r="A140" t="s">
        <v>2988</v>
      </c>
      <c r="B140" t="s">
        <v>1436</v>
      </c>
      <c r="C140">
        <v>3001.5951077699997</v>
      </c>
      <c r="D140">
        <v>58</v>
      </c>
    </row>
    <row r="141" spans="1:4" x14ac:dyDescent="0.25">
      <c r="A141" t="s">
        <v>2988</v>
      </c>
      <c r="B141" t="s">
        <v>1420</v>
      </c>
      <c r="C141">
        <v>1.1981935000000001</v>
      </c>
      <c r="D141">
        <v>7</v>
      </c>
    </row>
    <row r="142" spans="1:4" x14ac:dyDescent="0.25">
      <c r="A142" t="s">
        <v>2988</v>
      </c>
      <c r="B142" t="s">
        <v>1421</v>
      </c>
      <c r="C142">
        <v>38.41947673</v>
      </c>
      <c r="D142">
        <v>15</v>
      </c>
    </row>
    <row r="143" spans="1:4" x14ac:dyDescent="0.25">
      <c r="A143" t="s">
        <v>2988</v>
      </c>
      <c r="B143" t="s">
        <v>1422</v>
      </c>
      <c r="C143">
        <v>1.07994189</v>
      </c>
      <c r="D143">
        <v>7</v>
      </c>
    </row>
    <row r="144" spans="1:4" x14ac:dyDescent="0.25">
      <c r="A144" t="s">
        <v>2988</v>
      </c>
      <c r="B144" t="s">
        <v>1423</v>
      </c>
      <c r="C144">
        <v>0.95705697000000001</v>
      </c>
      <c r="D144">
        <v>5</v>
      </c>
    </row>
    <row r="145" spans="1:4" x14ac:dyDescent="0.25">
      <c r="A145" t="s">
        <v>2988</v>
      </c>
      <c r="B145" t="s">
        <v>1425</v>
      </c>
      <c r="C145">
        <v>0.31468355999999997</v>
      </c>
      <c r="D145">
        <v>1</v>
      </c>
    </row>
    <row r="146" spans="1:4" x14ac:dyDescent="0.25">
      <c r="A146" t="s">
        <v>2988</v>
      </c>
      <c r="B146" t="s">
        <v>1426</v>
      </c>
      <c r="C146">
        <v>0.67513964000000004</v>
      </c>
      <c r="D146">
        <v>4</v>
      </c>
    </row>
    <row r="147" spans="1:4" x14ac:dyDescent="0.25">
      <c r="A147" t="s">
        <v>2988</v>
      </c>
      <c r="B147" t="s">
        <v>1427</v>
      </c>
      <c r="C147">
        <v>1.30990217</v>
      </c>
      <c r="D147">
        <v>4</v>
      </c>
    </row>
    <row r="148" spans="1:4" x14ac:dyDescent="0.25">
      <c r="A148" t="s">
        <v>2988</v>
      </c>
      <c r="B148" t="s">
        <v>1442</v>
      </c>
      <c r="C148">
        <v>97.215503790000071</v>
      </c>
      <c r="D148">
        <v>161</v>
      </c>
    </row>
    <row r="149" spans="1:4" x14ac:dyDescent="0.25">
      <c r="A149" t="s">
        <v>2988</v>
      </c>
      <c r="B149" t="s">
        <v>1451</v>
      </c>
      <c r="C149">
        <v>1.0103608399999999</v>
      </c>
      <c r="D149">
        <v>3</v>
      </c>
    </row>
    <row r="150" spans="1:4" x14ac:dyDescent="0.25">
      <c r="A150" t="s">
        <v>2988</v>
      </c>
      <c r="B150" t="s">
        <v>1452</v>
      </c>
      <c r="C150">
        <v>1.54330021</v>
      </c>
      <c r="D150">
        <v>2</v>
      </c>
    </row>
    <row r="151" spans="1:4" x14ac:dyDescent="0.25">
      <c r="A151" t="s">
        <v>2988</v>
      </c>
      <c r="B151" t="s">
        <v>1453</v>
      </c>
      <c r="C151">
        <v>2.5166054</v>
      </c>
      <c r="D151">
        <v>1</v>
      </c>
    </row>
    <row r="152" spans="1:4" x14ac:dyDescent="0.25">
      <c r="A152" t="s">
        <v>2988</v>
      </c>
      <c r="B152" t="s">
        <v>1454</v>
      </c>
      <c r="C152">
        <v>2923.8899143799999</v>
      </c>
      <c r="D152">
        <v>12</v>
      </c>
    </row>
    <row r="153" spans="1:4" x14ac:dyDescent="0.25">
      <c r="A153" t="s">
        <v>2988</v>
      </c>
      <c r="B153" t="s">
        <v>1443</v>
      </c>
      <c r="C153">
        <v>38.401002959999992</v>
      </c>
      <c r="D153">
        <v>54</v>
      </c>
    </row>
    <row r="154" spans="1:4" x14ac:dyDescent="0.25">
      <c r="A154" t="s">
        <v>2988</v>
      </c>
      <c r="B154" t="s">
        <v>1444</v>
      </c>
      <c r="C154">
        <v>14.406838399999998</v>
      </c>
      <c r="D154">
        <v>31</v>
      </c>
    </row>
    <row r="155" spans="1:4" x14ac:dyDescent="0.25">
      <c r="A155" t="s">
        <v>2988</v>
      </c>
      <c r="B155" t="s">
        <v>1445</v>
      </c>
      <c r="C155">
        <v>43.91163800999999</v>
      </c>
      <c r="D155">
        <v>34</v>
      </c>
    </row>
    <row r="156" spans="1:4" x14ac:dyDescent="0.25">
      <c r="A156" t="s">
        <v>2988</v>
      </c>
      <c r="B156" t="s">
        <v>1446</v>
      </c>
      <c r="C156">
        <v>103.63210587000003</v>
      </c>
      <c r="D156">
        <v>49</v>
      </c>
    </row>
    <row r="157" spans="1:4" x14ac:dyDescent="0.25">
      <c r="A157" t="s">
        <v>2988</v>
      </c>
      <c r="B157" t="s">
        <v>1447</v>
      </c>
      <c r="C157">
        <v>27.634490709999994</v>
      </c>
      <c r="D157">
        <v>25</v>
      </c>
    </row>
    <row r="158" spans="1:4" x14ac:dyDescent="0.25">
      <c r="A158" t="s">
        <v>2988</v>
      </c>
      <c r="B158" t="s">
        <v>1448</v>
      </c>
      <c r="C158">
        <v>57.055341180000021</v>
      </c>
      <c r="D158">
        <v>12</v>
      </c>
    </row>
    <row r="159" spans="1:4" x14ac:dyDescent="0.25">
      <c r="A159" t="s">
        <v>2988</v>
      </c>
      <c r="B159" t="s">
        <v>1449</v>
      </c>
      <c r="C159">
        <v>68.00183242</v>
      </c>
      <c r="D159">
        <v>16</v>
      </c>
    </row>
    <row r="160" spans="1:4" x14ac:dyDescent="0.25">
      <c r="A160" t="s">
        <v>2988</v>
      </c>
      <c r="B160" t="s">
        <v>1450</v>
      </c>
      <c r="C160">
        <v>1.5603101600000002</v>
      </c>
      <c r="D160">
        <v>9</v>
      </c>
    </row>
    <row r="161" spans="1:5" x14ac:dyDescent="0.25">
      <c r="A161" t="s">
        <v>2988</v>
      </c>
      <c r="B161" t="s">
        <v>1467</v>
      </c>
      <c r="C161">
        <v>2.5166054</v>
      </c>
      <c r="D161">
        <v>1</v>
      </c>
    </row>
    <row r="162" spans="1:5" x14ac:dyDescent="0.25">
      <c r="A162" t="s">
        <v>2988</v>
      </c>
      <c r="B162" t="s">
        <v>1468</v>
      </c>
      <c r="C162">
        <v>3378.2626389300012</v>
      </c>
      <c r="D162">
        <v>408</v>
      </c>
    </row>
    <row r="163" spans="1:5" x14ac:dyDescent="0.25">
      <c r="A163" t="s">
        <v>2988</v>
      </c>
      <c r="B163" t="s">
        <v>1474</v>
      </c>
      <c r="D163">
        <v>10.517891152000001</v>
      </c>
    </row>
    <row r="164" spans="1:5" x14ac:dyDescent="0.25">
      <c r="A164" t="s">
        <v>2988</v>
      </c>
      <c r="B164" t="s">
        <v>1486</v>
      </c>
      <c r="D164">
        <v>46.2912788581</v>
      </c>
    </row>
    <row r="165" spans="1:5" x14ac:dyDescent="0.25">
      <c r="A165" t="s">
        <v>2988</v>
      </c>
      <c r="B165" t="s">
        <v>1475</v>
      </c>
      <c r="D165">
        <v>289.42814570769991</v>
      </c>
    </row>
    <row r="166" spans="1:5" x14ac:dyDescent="0.25">
      <c r="A166" t="s">
        <v>2988</v>
      </c>
      <c r="B166" t="s">
        <v>1476</v>
      </c>
      <c r="D166">
        <v>2.7101761035000003</v>
      </c>
    </row>
    <row r="167" spans="1:5" x14ac:dyDescent="0.25">
      <c r="A167" t="s">
        <v>2988</v>
      </c>
      <c r="B167" t="s">
        <v>1478</v>
      </c>
      <c r="D167">
        <v>26445.0637568038</v>
      </c>
    </row>
    <row r="168" spans="1:5" x14ac:dyDescent="0.25">
      <c r="A168" t="s">
        <v>2988</v>
      </c>
      <c r="B168" t="s">
        <v>1479</v>
      </c>
      <c r="D168">
        <v>1604.9007572172991</v>
      </c>
    </row>
    <row r="169" spans="1:5" x14ac:dyDescent="0.25">
      <c r="A169" t="s">
        <v>2988</v>
      </c>
      <c r="B169" t="s">
        <v>1480</v>
      </c>
      <c r="D169">
        <v>0.7685070745</v>
      </c>
    </row>
    <row r="170" spans="1:5" x14ac:dyDescent="0.25">
      <c r="A170" t="s">
        <v>2988</v>
      </c>
      <c r="B170" t="s">
        <v>1482</v>
      </c>
      <c r="D170">
        <v>141.0636738737</v>
      </c>
    </row>
    <row r="171" spans="1:5" x14ac:dyDescent="0.25">
      <c r="A171" t="s">
        <v>2988</v>
      </c>
      <c r="B171" t="s">
        <v>954</v>
      </c>
    </row>
    <row r="172" spans="1:5" x14ac:dyDescent="0.25">
      <c r="A172" t="s">
        <v>2988</v>
      </c>
      <c r="B172" t="s">
        <v>955</v>
      </c>
      <c r="C172">
        <v>0.64628773175105314</v>
      </c>
      <c r="D172">
        <v>4.7349589491378977E-2</v>
      </c>
      <c r="E172">
        <v>0.37583825374429553</v>
      </c>
    </row>
    <row r="173" spans="1:5" x14ac:dyDescent="0.25">
      <c r="A173" t="s">
        <v>2988</v>
      </c>
      <c r="B173" t="s">
        <v>956</v>
      </c>
      <c r="C173">
        <v>0.16197600892791628</v>
      </c>
      <c r="D173">
        <v>0.94056337706846571</v>
      </c>
      <c r="E173">
        <v>0.51354578289795205</v>
      </c>
    </row>
    <row r="174" spans="1:5" x14ac:dyDescent="0.25">
      <c r="A174" t="s">
        <v>2988</v>
      </c>
      <c r="B174" t="s">
        <v>1094</v>
      </c>
      <c r="C174">
        <v>4.0991258188764257E-2</v>
      </c>
    </row>
    <row r="175" spans="1:5" x14ac:dyDescent="0.25">
      <c r="A175" t="s">
        <v>2988</v>
      </c>
      <c r="B175" t="s">
        <v>1102</v>
      </c>
      <c r="C175">
        <v>0.15245808143755055</v>
      </c>
    </row>
    <row r="176" spans="1:5" x14ac:dyDescent="0.25">
      <c r="A176" t="s">
        <v>2988</v>
      </c>
      <c r="B176" t="s">
        <v>1378</v>
      </c>
      <c r="C176">
        <v>8.4220132141880587E-3</v>
      </c>
    </row>
    <row r="177" spans="1:5" x14ac:dyDescent="0.25">
      <c r="A177" t="s">
        <v>2989</v>
      </c>
      <c r="B177" t="s">
        <v>765</v>
      </c>
      <c r="C177">
        <v>507919.6985678965</v>
      </c>
    </row>
    <row r="178" spans="1:5" x14ac:dyDescent="0.25">
      <c r="A178" t="s">
        <v>2989</v>
      </c>
      <c r="B178" t="s">
        <v>767</v>
      </c>
      <c r="C178">
        <v>39864.045316190204</v>
      </c>
    </row>
    <row r="179" spans="1:5" x14ac:dyDescent="0.25">
      <c r="A179" t="s">
        <v>2989</v>
      </c>
      <c r="B179" t="s">
        <v>788</v>
      </c>
      <c r="C179">
        <v>362412</v>
      </c>
      <c r="D179">
        <v>5783</v>
      </c>
    </row>
    <row r="180" spans="1:5" x14ac:dyDescent="0.25">
      <c r="A180" t="s">
        <v>2989</v>
      </c>
      <c r="B180" t="s">
        <v>801</v>
      </c>
      <c r="C180">
        <v>5.2264918826241185E-3</v>
      </c>
      <c r="D180">
        <v>9.4066630224229703E-2</v>
      </c>
      <c r="E180">
        <v>6.9784772780860354E-3</v>
      </c>
    </row>
    <row r="181" spans="1:5" x14ac:dyDescent="0.25">
      <c r="A181" t="s">
        <v>2989</v>
      </c>
      <c r="B181" t="s">
        <v>828</v>
      </c>
    </row>
    <row r="182" spans="1:5" x14ac:dyDescent="0.25">
      <c r="A182" t="s">
        <v>2989</v>
      </c>
      <c r="B182" t="s">
        <v>830</v>
      </c>
      <c r="C182">
        <v>2.7371799202116493E-7</v>
      </c>
      <c r="E182">
        <v>2.5379862318334631E-7</v>
      </c>
    </row>
    <row r="183" spans="1:5" x14ac:dyDescent="0.25">
      <c r="A183" t="s">
        <v>2989</v>
      </c>
      <c r="B183" t="s">
        <v>832</v>
      </c>
    </row>
    <row r="184" spans="1:5" x14ac:dyDescent="0.25">
      <c r="A184" t="s">
        <v>2989</v>
      </c>
      <c r="B184" t="s">
        <v>862</v>
      </c>
      <c r="C184">
        <v>1.0350045833666888E-5</v>
      </c>
      <c r="E184">
        <v>9.5968385675796916E-6</v>
      </c>
    </row>
    <row r="185" spans="1:5" x14ac:dyDescent="0.25">
      <c r="A185" t="s">
        <v>2989</v>
      </c>
      <c r="B185" t="s">
        <v>864</v>
      </c>
    </row>
    <row r="186" spans="1:5" x14ac:dyDescent="0.25">
      <c r="A186" t="s">
        <v>2989</v>
      </c>
      <c r="B186" t="s">
        <v>875</v>
      </c>
    </row>
    <row r="187" spans="1:5" x14ac:dyDescent="0.25">
      <c r="A187" t="s">
        <v>2989</v>
      </c>
      <c r="B187" t="s">
        <v>824</v>
      </c>
      <c r="C187">
        <v>0.99998937623617434</v>
      </c>
      <c r="D187">
        <v>1</v>
      </c>
      <c r="E187">
        <v>0.99999014936280928</v>
      </c>
    </row>
    <row r="188" spans="1:5" x14ac:dyDescent="0.25">
      <c r="A188" t="s">
        <v>2989</v>
      </c>
      <c r="B188" t="s">
        <v>896</v>
      </c>
      <c r="C188">
        <v>0.30906451332925872</v>
      </c>
      <c r="D188">
        <v>0.29173904724884381</v>
      </c>
      <c r="E188">
        <v>0.30780366910705559</v>
      </c>
    </row>
    <row r="189" spans="1:5" x14ac:dyDescent="0.25">
      <c r="A189" t="s">
        <v>2989</v>
      </c>
      <c r="B189" t="s">
        <v>897</v>
      </c>
      <c r="C189">
        <v>0.14488394493479115</v>
      </c>
      <c r="D189">
        <v>0.12084646135808709</v>
      </c>
      <c r="E189">
        <v>0.14313464005933674</v>
      </c>
    </row>
    <row r="190" spans="1:5" x14ac:dyDescent="0.25">
      <c r="A190" t="s">
        <v>2989</v>
      </c>
      <c r="B190" t="s">
        <v>899</v>
      </c>
      <c r="C190">
        <v>0.11146854476631028</v>
      </c>
      <c r="D190">
        <v>0.12935470397896998</v>
      </c>
      <c r="E190">
        <v>0.11277019289490983</v>
      </c>
    </row>
    <row r="191" spans="1:5" x14ac:dyDescent="0.25">
      <c r="A191" t="s">
        <v>2989</v>
      </c>
      <c r="B191" t="s">
        <v>900</v>
      </c>
      <c r="C191">
        <v>0.23478425167302841</v>
      </c>
      <c r="D191">
        <v>0.26477811598044843</v>
      </c>
      <c r="E191">
        <v>0.23696702645888565</v>
      </c>
    </row>
    <row r="192" spans="1:5" x14ac:dyDescent="0.25">
      <c r="A192" t="s">
        <v>2989</v>
      </c>
      <c r="B192" t="s">
        <v>901</v>
      </c>
      <c r="C192">
        <v>0.19979874529661149</v>
      </c>
      <c r="D192">
        <v>0.19328167143365074</v>
      </c>
      <c r="E192">
        <v>0.19932447147981219</v>
      </c>
    </row>
    <row r="193" spans="1:5" x14ac:dyDescent="0.25">
      <c r="A193" t="s">
        <v>2989</v>
      </c>
      <c r="B193" t="s">
        <v>948</v>
      </c>
      <c r="C193">
        <v>0.99854230351487139</v>
      </c>
      <c r="D193">
        <v>0.99611726225970509</v>
      </c>
      <c r="E193">
        <v>0.99836582519551831</v>
      </c>
    </row>
    <row r="194" spans="1:5" x14ac:dyDescent="0.25">
      <c r="A194" t="s">
        <v>2989</v>
      </c>
      <c r="B194" t="s">
        <v>960</v>
      </c>
      <c r="C194">
        <v>0.2783925409858557</v>
      </c>
      <c r="D194">
        <v>0.24243620407347333</v>
      </c>
      <c r="E194">
        <v>0.2757758787353185</v>
      </c>
    </row>
    <row r="195" spans="1:5" x14ac:dyDescent="0.25">
      <c r="A195" t="s">
        <v>2989</v>
      </c>
      <c r="B195" t="s">
        <v>962</v>
      </c>
      <c r="C195">
        <v>0.72160745901414436</v>
      </c>
      <c r="D195">
        <v>0.75756379592652667</v>
      </c>
      <c r="E195">
        <v>0.7242241212646815</v>
      </c>
    </row>
    <row r="196" spans="1:5" x14ac:dyDescent="0.25">
      <c r="A196" t="s">
        <v>2989</v>
      </c>
      <c r="B196" t="s">
        <v>972</v>
      </c>
      <c r="C196">
        <v>6.8758564759427751E-2</v>
      </c>
      <c r="D196">
        <v>6.7589839755819309E-2</v>
      </c>
      <c r="E196">
        <v>6.867351275299971E-2</v>
      </c>
    </row>
    <row r="197" spans="1:5" x14ac:dyDescent="0.25">
      <c r="A197" t="s">
        <v>2989</v>
      </c>
      <c r="B197" t="s">
        <v>974</v>
      </c>
      <c r="C197">
        <v>6.3578550938210979E-2</v>
      </c>
      <c r="D197">
        <v>4.8682109339561609E-2</v>
      </c>
      <c r="E197">
        <v>6.249448732813024E-2</v>
      </c>
    </row>
    <row r="198" spans="1:5" x14ac:dyDescent="0.25">
      <c r="A198" t="s">
        <v>2989</v>
      </c>
      <c r="B198" t="s">
        <v>976</v>
      </c>
      <c r="C198">
        <v>4.5295747217203898E-2</v>
      </c>
      <c r="D198">
        <v>3.6416623771507055E-2</v>
      </c>
      <c r="E198">
        <v>4.4649583866503598E-2</v>
      </c>
    </row>
    <row r="199" spans="1:5" x14ac:dyDescent="0.25">
      <c r="A199" t="s">
        <v>2989</v>
      </c>
      <c r="B199" t="s">
        <v>978</v>
      </c>
      <c r="C199">
        <v>8.9086194767815416E-2</v>
      </c>
      <c r="D199">
        <v>0.11635015631582929</v>
      </c>
      <c r="E199">
        <v>9.107028394677226E-2</v>
      </c>
    </row>
    <row r="200" spans="1:5" x14ac:dyDescent="0.25">
      <c r="A200" t="s">
        <v>2989</v>
      </c>
      <c r="B200" t="s">
        <v>980</v>
      </c>
      <c r="C200">
        <v>0.73328094231734198</v>
      </c>
      <c r="D200">
        <v>0.73096127081728268</v>
      </c>
      <c r="E200">
        <v>0.73311213210559434</v>
      </c>
    </row>
    <row r="201" spans="1:5" x14ac:dyDescent="0.25">
      <c r="A201" t="s">
        <v>2989</v>
      </c>
      <c r="B201" t="s">
        <v>987</v>
      </c>
      <c r="C201">
        <v>5.5902313572515352E-4</v>
      </c>
      <c r="D201">
        <v>3.3609144936825098E-3</v>
      </c>
      <c r="E201">
        <v>7.6292609069909443E-4</v>
      </c>
    </row>
    <row r="202" spans="1:5" x14ac:dyDescent="0.25">
      <c r="A202" t="s">
        <v>2989</v>
      </c>
      <c r="B202" t="s">
        <v>1001</v>
      </c>
      <c r="C202">
        <v>278838.63829276233</v>
      </c>
      <c r="D202">
        <v>299592</v>
      </c>
    </row>
    <row r="203" spans="1:5" x14ac:dyDescent="0.25">
      <c r="A203" t="s">
        <v>2989</v>
      </c>
      <c r="B203" t="s">
        <v>1002</v>
      </c>
      <c r="C203">
        <v>159039.75640106833</v>
      </c>
      <c r="D203">
        <v>57102</v>
      </c>
    </row>
    <row r="204" spans="1:5" x14ac:dyDescent="0.25">
      <c r="A204" t="s">
        <v>2989</v>
      </c>
      <c r="B204" t="s">
        <v>1003</v>
      </c>
      <c r="C204">
        <v>40255.732131650024</v>
      </c>
      <c r="D204">
        <v>5057</v>
      </c>
    </row>
    <row r="205" spans="1:5" x14ac:dyDescent="0.25">
      <c r="A205" t="s">
        <v>2989</v>
      </c>
      <c r="B205" t="s">
        <v>1004</v>
      </c>
      <c r="C205">
        <v>14991.911969190012</v>
      </c>
      <c r="D205">
        <v>494</v>
      </c>
    </row>
    <row r="206" spans="1:5" x14ac:dyDescent="0.25">
      <c r="A206" t="s">
        <v>2989</v>
      </c>
      <c r="B206" t="s">
        <v>1005</v>
      </c>
      <c r="C206">
        <v>8740.0236867200019</v>
      </c>
      <c r="D206">
        <v>131</v>
      </c>
    </row>
    <row r="207" spans="1:5" x14ac:dyDescent="0.25">
      <c r="A207" t="s">
        <v>2989</v>
      </c>
      <c r="B207" t="s">
        <v>1006</v>
      </c>
      <c r="C207">
        <v>6053.6360865099987</v>
      </c>
      <c r="D207">
        <v>36</v>
      </c>
    </row>
    <row r="208" spans="1:5" x14ac:dyDescent="0.25">
      <c r="A208" t="s">
        <v>2989</v>
      </c>
      <c r="B208" t="s">
        <v>1063</v>
      </c>
      <c r="C208">
        <v>0.54965514465199683</v>
      </c>
    </row>
    <row r="209" spans="1:4" x14ac:dyDescent="0.25">
      <c r="A209" t="s">
        <v>2989</v>
      </c>
      <c r="B209" t="s">
        <v>1064</v>
      </c>
      <c r="C209">
        <v>340360.96635991841</v>
      </c>
    </row>
    <row r="210" spans="1:4" x14ac:dyDescent="0.25">
      <c r="A210" t="s">
        <v>2989</v>
      </c>
      <c r="B210" t="s">
        <v>1065</v>
      </c>
      <c r="C210">
        <v>60004.878121141766</v>
      </c>
    </row>
    <row r="211" spans="1:4" x14ac:dyDescent="0.25">
      <c r="A211" t="s">
        <v>2989</v>
      </c>
      <c r="B211" t="s">
        <v>1066</v>
      </c>
      <c r="C211">
        <v>47379.294526419115</v>
      </c>
    </row>
    <row r="212" spans="1:4" x14ac:dyDescent="0.25">
      <c r="A212" t="s">
        <v>2989</v>
      </c>
      <c r="B212" t="s">
        <v>1067</v>
      </c>
      <c r="C212">
        <v>31697.308890541834</v>
      </c>
    </row>
    <row r="213" spans="1:4" x14ac:dyDescent="0.25">
      <c r="A213" t="s">
        <v>2989</v>
      </c>
      <c r="B213" t="s">
        <v>1068</v>
      </c>
      <c r="C213">
        <v>19191.010135299097</v>
      </c>
    </row>
    <row r="214" spans="1:4" x14ac:dyDescent="0.25">
      <c r="A214" t="s">
        <v>2989</v>
      </c>
      <c r="B214" t="s">
        <v>1069</v>
      </c>
      <c r="C214">
        <v>3259.9031167448234</v>
      </c>
    </row>
    <row r="215" spans="1:4" x14ac:dyDescent="0.25">
      <c r="A215" t="s">
        <v>2989</v>
      </c>
      <c r="B215" t="s">
        <v>1070</v>
      </c>
      <c r="C215">
        <v>1643.3021013304831</v>
      </c>
    </row>
    <row r="216" spans="1:4" x14ac:dyDescent="0.25">
      <c r="A216" t="s">
        <v>2989</v>
      </c>
      <c r="B216" t="s">
        <v>1071</v>
      </c>
      <c r="C216">
        <v>4359.7774370015331</v>
      </c>
    </row>
    <row r="217" spans="1:4" x14ac:dyDescent="0.25">
      <c r="A217" t="s">
        <v>2989</v>
      </c>
      <c r="B217" t="s">
        <v>1083</v>
      </c>
      <c r="C217">
        <v>0.8214436133551023</v>
      </c>
    </row>
    <row r="218" spans="1:4" x14ac:dyDescent="0.25">
      <c r="A218" t="s">
        <v>2989</v>
      </c>
      <c r="B218" t="s">
        <v>1085</v>
      </c>
      <c r="C218">
        <v>4.2286813760046428E-2</v>
      </c>
    </row>
    <row r="219" spans="1:4" x14ac:dyDescent="0.25">
      <c r="A219" t="s">
        <v>2989</v>
      </c>
      <c r="B219" t="s">
        <v>1089</v>
      </c>
      <c r="C219">
        <v>4.3974730749183878E-2</v>
      </c>
    </row>
    <row r="220" spans="1:4" x14ac:dyDescent="0.25">
      <c r="A220" t="s">
        <v>2989</v>
      </c>
      <c r="B220" t="s">
        <v>1123</v>
      </c>
      <c r="C220">
        <v>41151.482725680187</v>
      </c>
      <c r="D220">
        <v>16911</v>
      </c>
    </row>
    <row r="221" spans="1:4" x14ac:dyDescent="0.25">
      <c r="A221" t="s">
        <v>2989</v>
      </c>
      <c r="B221" t="s">
        <v>1132</v>
      </c>
      <c r="C221">
        <v>45509.922887179862</v>
      </c>
      <c r="D221">
        <v>35235</v>
      </c>
    </row>
    <row r="222" spans="1:4" x14ac:dyDescent="0.25">
      <c r="A222" t="s">
        <v>2989</v>
      </c>
      <c r="B222" t="s">
        <v>1133</v>
      </c>
      <c r="C222">
        <v>78114.859853759976</v>
      </c>
      <c r="D222">
        <v>71822</v>
      </c>
    </row>
    <row r="223" spans="1:4" x14ac:dyDescent="0.25">
      <c r="A223" t="s">
        <v>2989</v>
      </c>
      <c r="B223" t="s">
        <v>1134</v>
      </c>
      <c r="C223">
        <v>13613.090556820018</v>
      </c>
      <c r="D223">
        <v>14569</v>
      </c>
    </row>
    <row r="224" spans="1:4" x14ac:dyDescent="0.25">
      <c r="A224" t="s">
        <v>2989</v>
      </c>
      <c r="B224" t="s">
        <v>1135</v>
      </c>
      <c r="C224">
        <v>1335.1223706100004</v>
      </c>
      <c r="D224">
        <v>550</v>
      </c>
    </row>
    <row r="225" spans="1:4" x14ac:dyDescent="0.25">
      <c r="A225" t="s">
        <v>2989</v>
      </c>
      <c r="B225" t="s">
        <v>1136</v>
      </c>
      <c r="C225">
        <v>354.22079204999989</v>
      </c>
      <c r="D225">
        <v>83</v>
      </c>
    </row>
    <row r="226" spans="1:4" x14ac:dyDescent="0.25">
      <c r="A226" t="s">
        <v>2989</v>
      </c>
      <c r="B226" t="s">
        <v>1140</v>
      </c>
      <c r="C226">
        <v>49138.203094939985</v>
      </c>
      <c r="D226">
        <v>36126</v>
      </c>
    </row>
    <row r="227" spans="1:4" x14ac:dyDescent="0.25">
      <c r="A227" t="s">
        <v>2989</v>
      </c>
      <c r="B227" t="s">
        <v>1124</v>
      </c>
      <c r="C227">
        <v>25410.034890400191</v>
      </c>
      <c r="D227">
        <v>13180</v>
      </c>
    </row>
    <row r="228" spans="1:4" x14ac:dyDescent="0.25">
      <c r="A228" t="s">
        <v>2989</v>
      </c>
      <c r="B228" t="s">
        <v>1125</v>
      </c>
      <c r="C228">
        <v>107919.9991476985</v>
      </c>
      <c r="D228">
        <v>60835</v>
      </c>
    </row>
    <row r="229" spans="1:4" x14ac:dyDescent="0.25">
      <c r="A229" t="s">
        <v>2989</v>
      </c>
      <c r="B229" t="s">
        <v>1126</v>
      </c>
      <c r="C229">
        <v>84682.517341169005</v>
      </c>
      <c r="D229">
        <v>55884</v>
      </c>
    </row>
    <row r="230" spans="1:4" x14ac:dyDescent="0.25">
      <c r="A230" t="s">
        <v>2989</v>
      </c>
      <c r="B230" t="s">
        <v>1127</v>
      </c>
      <c r="C230">
        <v>29405.945555269933</v>
      </c>
      <c r="D230">
        <v>21769</v>
      </c>
    </row>
    <row r="231" spans="1:4" x14ac:dyDescent="0.25">
      <c r="A231" t="s">
        <v>2989</v>
      </c>
      <c r="B231" t="s">
        <v>1128</v>
      </c>
      <c r="C231">
        <v>11206.374675319978</v>
      </c>
      <c r="D231">
        <v>8989</v>
      </c>
    </row>
    <row r="232" spans="1:4" x14ac:dyDescent="0.25">
      <c r="A232" t="s">
        <v>2989</v>
      </c>
      <c r="B232" t="s">
        <v>1129</v>
      </c>
      <c r="C232">
        <v>4482.9924641600046</v>
      </c>
      <c r="D232">
        <v>4323</v>
      </c>
    </row>
    <row r="233" spans="1:4" x14ac:dyDescent="0.25">
      <c r="A233" t="s">
        <v>2989</v>
      </c>
      <c r="B233" t="s">
        <v>1130</v>
      </c>
      <c r="C233">
        <v>8886.4985242800085</v>
      </c>
      <c r="D233">
        <v>3212</v>
      </c>
    </row>
    <row r="234" spans="1:4" x14ac:dyDescent="0.25">
      <c r="A234" t="s">
        <v>2989</v>
      </c>
      <c r="B234" t="s">
        <v>1131</v>
      </c>
      <c r="C234">
        <v>6708.4336885600042</v>
      </c>
      <c r="D234">
        <v>4474</v>
      </c>
    </row>
    <row r="235" spans="1:4" x14ac:dyDescent="0.25">
      <c r="A235" t="s">
        <v>2989</v>
      </c>
      <c r="B235" t="s">
        <v>1147</v>
      </c>
      <c r="C235">
        <v>41151.482725680187</v>
      </c>
      <c r="D235">
        <v>16911</v>
      </c>
    </row>
    <row r="236" spans="1:4" x14ac:dyDescent="0.25">
      <c r="A236" t="s">
        <v>2989</v>
      </c>
      <c r="B236" t="s">
        <v>1156</v>
      </c>
      <c r="C236">
        <v>45509.922887179862</v>
      </c>
      <c r="D236">
        <v>35235</v>
      </c>
    </row>
    <row r="237" spans="1:4" x14ac:dyDescent="0.25">
      <c r="A237" t="s">
        <v>2989</v>
      </c>
      <c r="B237" t="s">
        <v>1157</v>
      </c>
      <c r="C237">
        <v>78114.859853759976</v>
      </c>
      <c r="D237">
        <v>71822</v>
      </c>
    </row>
    <row r="238" spans="1:4" x14ac:dyDescent="0.25">
      <c r="A238" t="s">
        <v>2989</v>
      </c>
      <c r="B238" t="s">
        <v>1158</v>
      </c>
      <c r="C238">
        <v>13613.090556820018</v>
      </c>
      <c r="D238">
        <v>14569</v>
      </c>
    </row>
    <row r="239" spans="1:4" x14ac:dyDescent="0.25">
      <c r="A239" t="s">
        <v>2989</v>
      </c>
      <c r="B239" t="s">
        <v>1159</v>
      </c>
      <c r="C239">
        <v>1335.1223706100004</v>
      </c>
      <c r="D239">
        <v>550</v>
      </c>
    </row>
    <row r="240" spans="1:4" x14ac:dyDescent="0.25">
      <c r="A240" t="s">
        <v>2989</v>
      </c>
      <c r="B240" t="s">
        <v>1160</v>
      </c>
      <c r="C240">
        <v>354.22079204999989</v>
      </c>
      <c r="D240">
        <v>83</v>
      </c>
    </row>
    <row r="241" spans="1:4" x14ac:dyDescent="0.25">
      <c r="A241" t="s">
        <v>2989</v>
      </c>
      <c r="B241" t="s">
        <v>1164</v>
      </c>
      <c r="C241">
        <v>49138.203094939985</v>
      </c>
      <c r="D241">
        <v>36126</v>
      </c>
    </row>
    <row r="242" spans="1:4" x14ac:dyDescent="0.25">
      <c r="A242" t="s">
        <v>2989</v>
      </c>
      <c r="B242" t="s">
        <v>1148</v>
      </c>
      <c r="C242">
        <v>25410.034890400191</v>
      </c>
      <c r="D242">
        <v>13180</v>
      </c>
    </row>
    <row r="243" spans="1:4" x14ac:dyDescent="0.25">
      <c r="A243" t="s">
        <v>2989</v>
      </c>
      <c r="B243" t="s">
        <v>1149</v>
      </c>
      <c r="C243">
        <v>107919.9991476985</v>
      </c>
      <c r="D243">
        <v>60835</v>
      </c>
    </row>
    <row r="244" spans="1:4" x14ac:dyDescent="0.25">
      <c r="A244" t="s">
        <v>2989</v>
      </c>
      <c r="B244" t="s">
        <v>1150</v>
      </c>
      <c r="C244">
        <v>84682.517341169005</v>
      </c>
      <c r="D244">
        <v>55884</v>
      </c>
    </row>
    <row r="245" spans="1:4" x14ac:dyDescent="0.25">
      <c r="A245" t="s">
        <v>2989</v>
      </c>
      <c r="B245" t="s">
        <v>1151</v>
      </c>
      <c r="C245">
        <v>29405.945555269933</v>
      </c>
      <c r="D245">
        <v>21769</v>
      </c>
    </row>
    <row r="246" spans="1:4" x14ac:dyDescent="0.25">
      <c r="A246" t="s">
        <v>2989</v>
      </c>
      <c r="B246" t="s">
        <v>1152</v>
      </c>
      <c r="C246">
        <v>11206.374675319978</v>
      </c>
      <c r="D246">
        <v>8989</v>
      </c>
    </row>
    <row r="247" spans="1:4" x14ac:dyDescent="0.25">
      <c r="A247" t="s">
        <v>2989</v>
      </c>
      <c r="B247" t="s">
        <v>1153</v>
      </c>
      <c r="C247">
        <v>4482.9924641600046</v>
      </c>
      <c r="D247">
        <v>4323</v>
      </c>
    </row>
    <row r="248" spans="1:4" x14ac:dyDescent="0.25">
      <c r="A248" t="s">
        <v>2989</v>
      </c>
      <c r="B248" t="s">
        <v>1154</v>
      </c>
      <c r="C248">
        <v>8886.4985242800085</v>
      </c>
      <c r="D248">
        <v>3212</v>
      </c>
    </row>
    <row r="249" spans="1:4" x14ac:dyDescent="0.25">
      <c r="A249" t="s">
        <v>2989</v>
      </c>
      <c r="B249" t="s">
        <v>1155</v>
      </c>
      <c r="C249">
        <v>6708.4336885600042</v>
      </c>
      <c r="D249">
        <v>4474</v>
      </c>
    </row>
    <row r="250" spans="1:4" x14ac:dyDescent="0.25">
      <c r="A250" t="s">
        <v>2989</v>
      </c>
      <c r="B250" t="s">
        <v>1170</v>
      </c>
      <c r="C250">
        <v>75597.119662839861</v>
      </c>
      <c r="D250">
        <v>52656</v>
      </c>
    </row>
    <row r="251" spans="1:4" x14ac:dyDescent="0.25">
      <c r="A251" t="s">
        <v>2989</v>
      </c>
      <c r="B251" t="s">
        <v>1188</v>
      </c>
      <c r="C251">
        <v>10085.449087880008</v>
      </c>
      <c r="D251">
        <v>5423</v>
      </c>
    </row>
    <row r="252" spans="1:4" x14ac:dyDescent="0.25">
      <c r="A252" t="s">
        <v>2989</v>
      </c>
      <c r="B252" t="s">
        <v>1190</v>
      </c>
      <c r="C252">
        <v>19616.799543069905</v>
      </c>
      <c r="D252">
        <v>8354</v>
      </c>
    </row>
    <row r="253" spans="1:4" x14ac:dyDescent="0.25">
      <c r="A253" t="s">
        <v>2989</v>
      </c>
      <c r="B253" t="s">
        <v>1192</v>
      </c>
      <c r="C253">
        <v>22295.994275649962</v>
      </c>
      <c r="D253">
        <v>7481</v>
      </c>
    </row>
    <row r="254" spans="1:4" x14ac:dyDescent="0.25">
      <c r="A254" t="s">
        <v>2989</v>
      </c>
      <c r="B254" t="s">
        <v>1194</v>
      </c>
      <c r="C254">
        <v>7259.5422269100054</v>
      </c>
      <c r="D254">
        <v>3301</v>
      </c>
    </row>
    <row r="255" spans="1:4" x14ac:dyDescent="0.25">
      <c r="A255" t="s">
        <v>2989</v>
      </c>
      <c r="B255" t="s">
        <v>1172</v>
      </c>
      <c r="C255">
        <v>70951.782135769783</v>
      </c>
      <c r="D255">
        <v>45754</v>
      </c>
    </row>
    <row r="256" spans="1:4" x14ac:dyDescent="0.25">
      <c r="A256" t="s">
        <v>2989</v>
      </c>
      <c r="B256" t="s">
        <v>1174</v>
      </c>
      <c r="C256">
        <v>52704.943874659839</v>
      </c>
      <c r="D256">
        <v>36458</v>
      </c>
    </row>
    <row r="257" spans="1:4" x14ac:dyDescent="0.25">
      <c r="A257" t="s">
        <v>2989</v>
      </c>
      <c r="B257" t="s">
        <v>1176</v>
      </c>
      <c r="C257">
        <v>79634.023349778479</v>
      </c>
      <c r="D257">
        <v>61728</v>
      </c>
    </row>
    <row r="258" spans="1:4" x14ac:dyDescent="0.25">
      <c r="A258" t="s">
        <v>2989</v>
      </c>
      <c r="B258" t="s">
        <v>1178</v>
      </c>
      <c r="C258">
        <v>87932.175235989707</v>
      </c>
      <c r="D258">
        <v>72372</v>
      </c>
    </row>
    <row r="259" spans="1:4" x14ac:dyDescent="0.25">
      <c r="A259" t="s">
        <v>2989</v>
      </c>
      <c r="B259" t="s">
        <v>1180</v>
      </c>
      <c r="C259">
        <v>28484.070378779761</v>
      </c>
      <c r="D259">
        <v>22728</v>
      </c>
    </row>
    <row r="260" spans="1:4" x14ac:dyDescent="0.25">
      <c r="A260" t="s">
        <v>2989</v>
      </c>
      <c r="B260" t="s">
        <v>1182</v>
      </c>
      <c r="C260">
        <v>16573.180778110072</v>
      </c>
      <c r="D260">
        <v>10564</v>
      </c>
    </row>
    <row r="261" spans="1:4" x14ac:dyDescent="0.25">
      <c r="A261" t="s">
        <v>2989</v>
      </c>
      <c r="B261" t="s">
        <v>1184</v>
      </c>
      <c r="C261">
        <v>15477.89849164997</v>
      </c>
      <c r="D261">
        <v>8586</v>
      </c>
    </row>
    <row r="262" spans="1:4" x14ac:dyDescent="0.25">
      <c r="A262" t="s">
        <v>2989</v>
      </c>
      <c r="B262" t="s">
        <v>1186</v>
      </c>
      <c r="C262">
        <v>21306.719526810084</v>
      </c>
      <c r="D262">
        <v>12397</v>
      </c>
    </row>
    <row r="263" spans="1:4" x14ac:dyDescent="0.25">
      <c r="A263" t="s">
        <v>2989</v>
      </c>
      <c r="B263" t="s">
        <v>1207</v>
      </c>
      <c r="C263">
        <v>362215.65017849905</v>
      </c>
      <c r="D263">
        <v>290013</v>
      </c>
    </row>
    <row r="264" spans="1:4" x14ac:dyDescent="0.25">
      <c r="A264" t="s">
        <v>2989</v>
      </c>
      <c r="B264" t="s">
        <v>1209</v>
      </c>
      <c r="C264">
        <v>49493.293197179621</v>
      </c>
      <c r="D264">
        <v>31532</v>
      </c>
    </row>
    <row r="265" spans="1:4" x14ac:dyDescent="0.25">
      <c r="A265" t="s">
        <v>2989</v>
      </c>
      <c r="B265" t="s">
        <v>1213</v>
      </c>
      <c r="C265">
        <v>26920.834521920118</v>
      </c>
      <c r="D265">
        <v>17115</v>
      </c>
    </row>
    <row r="266" spans="1:4" x14ac:dyDescent="0.25">
      <c r="A266" t="s">
        <v>2989</v>
      </c>
      <c r="B266" t="s">
        <v>1215</v>
      </c>
      <c r="C266">
        <v>69214.000383650084</v>
      </c>
      <c r="D266">
        <v>9065</v>
      </c>
    </row>
    <row r="267" spans="1:4" x14ac:dyDescent="0.25">
      <c r="A267" t="s">
        <v>2989</v>
      </c>
      <c r="B267" t="s">
        <v>1217</v>
      </c>
      <c r="C267">
        <v>75.920286650000008</v>
      </c>
      <c r="D267">
        <v>130</v>
      </c>
    </row>
    <row r="268" spans="1:4" x14ac:dyDescent="0.25">
      <c r="A268" t="s">
        <v>2989</v>
      </c>
      <c r="B268" t="s">
        <v>1223</v>
      </c>
      <c r="C268">
        <v>22295.994275649962</v>
      </c>
      <c r="D268">
        <v>7481</v>
      </c>
    </row>
    <row r="269" spans="1:4" x14ac:dyDescent="0.25">
      <c r="A269" t="s">
        <v>2989</v>
      </c>
      <c r="B269" t="s">
        <v>1225</v>
      </c>
      <c r="C269">
        <v>485623.70429225004</v>
      </c>
      <c r="D269">
        <v>340321</v>
      </c>
    </row>
    <row r="270" spans="1:4" x14ac:dyDescent="0.25">
      <c r="A270" t="s">
        <v>2989</v>
      </c>
      <c r="B270" t="s">
        <v>1235</v>
      </c>
      <c r="D270">
        <v>241752.04234718735</v>
      </c>
    </row>
    <row r="271" spans="1:4" x14ac:dyDescent="0.25">
      <c r="A271" t="s">
        <v>2989</v>
      </c>
      <c r="B271" t="s">
        <v>1236</v>
      </c>
      <c r="D271">
        <v>8717.6647723168026</v>
      </c>
    </row>
    <row r="272" spans="1:4" x14ac:dyDescent="0.25">
      <c r="A272" t="s">
        <v>2989</v>
      </c>
      <c r="B272" t="s">
        <v>1238</v>
      </c>
      <c r="D272">
        <v>7391.8919143380426</v>
      </c>
    </row>
    <row r="273" spans="1:4" x14ac:dyDescent="0.25">
      <c r="A273" t="s">
        <v>2989</v>
      </c>
      <c r="B273" t="s">
        <v>1239</v>
      </c>
      <c r="D273">
        <v>24788.626700973284</v>
      </c>
    </row>
    <row r="274" spans="1:4" x14ac:dyDescent="0.25">
      <c r="A274" t="s">
        <v>2989</v>
      </c>
      <c r="B274" t="s">
        <v>1240</v>
      </c>
      <c r="D274">
        <v>14.148398419599999</v>
      </c>
    </row>
    <row r="275" spans="1:4" x14ac:dyDescent="0.25">
      <c r="A275" t="s">
        <v>2989</v>
      </c>
      <c r="B275" t="s">
        <v>1286</v>
      </c>
      <c r="C275">
        <v>2551.1434822199967</v>
      </c>
      <c r="D275">
        <v>2689</v>
      </c>
    </row>
    <row r="276" spans="1:4" x14ac:dyDescent="0.25">
      <c r="A276" t="s">
        <v>2989</v>
      </c>
      <c r="B276" t="s">
        <v>1287</v>
      </c>
      <c r="C276">
        <v>5049.5176828000049</v>
      </c>
      <c r="D276">
        <v>1551</v>
      </c>
    </row>
    <row r="277" spans="1:4" x14ac:dyDescent="0.25">
      <c r="A277" t="s">
        <v>2989</v>
      </c>
      <c r="B277" t="s">
        <v>1288</v>
      </c>
      <c r="C277">
        <v>11450.280638009992</v>
      </c>
      <c r="D277">
        <v>1217</v>
      </c>
    </row>
    <row r="278" spans="1:4" x14ac:dyDescent="0.25">
      <c r="A278" t="s">
        <v>2989</v>
      </c>
      <c r="B278" t="s">
        <v>1289</v>
      </c>
      <c r="C278">
        <v>6433.427913999999</v>
      </c>
      <c r="D278">
        <v>210</v>
      </c>
    </row>
    <row r="279" spans="1:4" x14ac:dyDescent="0.25">
      <c r="A279" t="s">
        <v>2989</v>
      </c>
      <c r="B279" t="s">
        <v>1290</v>
      </c>
      <c r="C279">
        <v>4573.0491026200016</v>
      </c>
      <c r="D279">
        <v>68</v>
      </c>
    </row>
    <row r="280" spans="1:4" x14ac:dyDescent="0.25">
      <c r="A280" t="s">
        <v>2989</v>
      </c>
      <c r="B280" t="s">
        <v>1291</v>
      </c>
      <c r="C280">
        <v>9806.6264965400005</v>
      </c>
      <c r="D280">
        <v>48</v>
      </c>
    </row>
    <row r="281" spans="1:4" x14ac:dyDescent="0.25">
      <c r="A281" t="s">
        <v>2989</v>
      </c>
      <c r="B281" t="s">
        <v>1332</v>
      </c>
      <c r="C281">
        <v>0.39450503967359263</v>
      </c>
    </row>
    <row r="282" spans="1:4" x14ac:dyDescent="0.25">
      <c r="A282" t="s">
        <v>2989</v>
      </c>
      <c r="B282" t="s">
        <v>1333</v>
      </c>
      <c r="C282">
        <v>35676.821064796597</v>
      </c>
    </row>
    <row r="283" spans="1:4" x14ac:dyDescent="0.25">
      <c r="A283" t="s">
        <v>2989</v>
      </c>
      <c r="B283" t="s">
        <v>1334</v>
      </c>
      <c r="C283">
        <v>2933.2320834433776</v>
      </c>
    </row>
    <row r="284" spans="1:4" x14ac:dyDescent="0.25">
      <c r="A284" t="s">
        <v>2989</v>
      </c>
      <c r="B284" t="s">
        <v>1335</v>
      </c>
      <c r="C284">
        <v>936.69363276906631</v>
      </c>
    </row>
    <row r="285" spans="1:4" x14ac:dyDescent="0.25">
      <c r="A285" t="s">
        <v>2989</v>
      </c>
      <c r="B285" t="s">
        <v>1336</v>
      </c>
      <c r="C285">
        <v>177.90893672117085</v>
      </c>
    </row>
    <row r="286" spans="1:4" x14ac:dyDescent="0.25">
      <c r="A286" t="s">
        <v>2989</v>
      </c>
      <c r="B286" t="s">
        <v>1337</v>
      </c>
      <c r="C286">
        <v>54.966280285625082</v>
      </c>
    </row>
    <row r="287" spans="1:4" x14ac:dyDescent="0.25">
      <c r="A287" t="s">
        <v>2989</v>
      </c>
      <c r="B287" t="s">
        <v>1338</v>
      </c>
      <c r="C287">
        <v>22.47550555017618</v>
      </c>
    </row>
    <row r="288" spans="1:4" x14ac:dyDescent="0.25">
      <c r="A288" t="s">
        <v>2989</v>
      </c>
      <c r="B288" t="s">
        <v>1339</v>
      </c>
      <c r="C288">
        <v>20.049939714486644</v>
      </c>
    </row>
    <row r="289" spans="1:4" x14ac:dyDescent="0.25">
      <c r="A289" t="s">
        <v>2989</v>
      </c>
      <c r="B289" t="s">
        <v>1340</v>
      </c>
      <c r="C289">
        <v>41.897872909740215</v>
      </c>
    </row>
    <row r="290" spans="1:4" x14ac:dyDescent="0.25">
      <c r="A290" t="s">
        <v>2989</v>
      </c>
      <c r="B290" t="s">
        <v>1353</v>
      </c>
      <c r="C290">
        <v>0.10312328695503574</v>
      </c>
    </row>
    <row r="291" spans="1:4" x14ac:dyDescent="0.25">
      <c r="A291" t="s">
        <v>2989</v>
      </c>
      <c r="B291" t="s">
        <v>1373</v>
      </c>
      <c r="C291">
        <v>7.1052896075493284E-4</v>
      </c>
    </row>
    <row r="292" spans="1:4" x14ac:dyDescent="0.25">
      <c r="A292" t="s">
        <v>2989</v>
      </c>
      <c r="B292" t="s">
        <v>1355</v>
      </c>
      <c r="C292">
        <v>0.41467403736686004</v>
      </c>
    </row>
    <row r="293" spans="1:4" x14ac:dyDescent="0.25">
      <c r="A293" t="s">
        <v>2989</v>
      </c>
      <c r="B293" t="s">
        <v>1357</v>
      </c>
      <c r="C293">
        <v>2.8592333013355561E-2</v>
      </c>
    </row>
    <row r="294" spans="1:4" x14ac:dyDescent="0.25">
      <c r="A294" t="s">
        <v>2989</v>
      </c>
      <c r="B294" t="s">
        <v>1361</v>
      </c>
      <c r="C294">
        <v>7.8325246419532771E-2</v>
      </c>
    </row>
    <row r="295" spans="1:4" x14ac:dyDescent="0.25">
      <c r="A295" t="s">
        <v>2989</v>
      </c>
      <c r="B295" t="s">
        <v>1363</v>
      </c>
      <c r="C295">
        <v>0.12430893099821576</v>
      </c>
    </row>
    <row r="296" spans="1:4" x14ac:dyDescent="0.25">
      <c r="A296" t="s">
        <v>2989</v>
      </c>
      <c r="B296" t="s">
        <v>1365</v>
      </c>
      <c r="C296">
        <v>0.12500474443009355</v>
      </c>
    </row>
    <row r="297" spans="1:4" x14ac:dyDescent="0.25">
      <c r="A297" t="s">
        <v>2989</v>
      </c>
      <c r="B297" t="s">
        <v>1369</v>
      </c>
      <c r="C297">
        <v>0.10095047183020379</v>
      </c>
    </row>
    <row r="298" spans="1:4" x14ac:dyDescent="0.25">
      <c r="A298" t="s">
        <v>2989</v>
      </c>
      <c r="B298" t="s">
        <v>1396</v>
      </c>
      <c r="C298">
        <v>2722.5837486499995</v>
      </c>
      <c r="D298">
        <v>151</v>
      </c>
    </row>
    <row r="299" spans="1:4" x14ac:dyDescent="0.25">
      <c r="A299" t="s">
        <v>2989</v>
      </c>
      <c r="B299" t="s">
        <v>1405</v>
      </c>
      <c r="C299">
        <v>5541.7623636700046</v>
      </c>
      <c r="D299">
        <v>909</v>
      </c>
    </row>
    <row r="300" spans="1:4" x14ac:dyDescent="0.25">
      <c r="A300" t="s">
        <v>2989</v>
      </c>
      <c r="B300" t="s">
        <v>1406</v>
      </c>
      <c r="C300">
        <v>6365.4147342699962</v>
      </c>
      <c r="D300">
        <v>1122</v>
      </c>
    </row>
    <row r="301" spans="1:4" x14ac:dyDescent="0.25">
      <c r="A301" t="s">
        <v>2989</v>
      </c>
      <c r="B301" t="s">
        <v>1407</v>
      </c>
      <c r="C301">
        <v>3333.3543042999981</v>
      </c>
      <c r="D301">
        <v>651</v>
      </c>
    </row>
    <row r="302" spans="1:4" x14ac:dyDescent="0.25">
      <c r="A302" t="s">
        <v>2989</v>
      </c>
      <c r="B302" t="s">
        <v>1408</v>
      </c>
      <c r="C302">
        <v>577.11825809000015</v>
      </c>
      <c r="D302">
        <v>87</v>
      </c>
    </row>
    <row r="303" spans="1:4" x14ac:dyDescent="0.25">
      <c r="A303" t="s">
        <v>2989</v>
      </c>
      <c r="B303" t="s">
        <v>1409</v>
      </c>
      <c r="C303">
        <v>80.964744319999994</v>
      </c>
      <c r="D303">
        <v>9</v>
      </c>
    </row>
    <row r="304" spans="1:4" x14ac:dyDescent="0.25">
      <c r="A304" t="s">
        <v>2989</v>
      </c>
      <c r="B304" t="s">
        <v>1413</v>
      </c>
      <c r="C304">
        <v>12851.054362640005</v>
      </c>
      <c r="D304">
        <v>1072</v>
      </c>
    </row>
    <row r="305" spans="1:4" x14ac:dyDescent="0.25">
      <c r="A305" t="s">
        <v>2989</v>
      </c>
      <c r="B305" t="s">
        <v>1397</v>
      </c>
      <c r="C305">
        <v>1023.0862282600002</v>
      </c>
      <c r="D305">
        <v>112</v>
      </c>
    </row>
    <row r="306" spans="1:4" x14ac:dyDescent="0.25">
      <c r="A306" t="s">
        <v>2989</v>
      </c>
      <c r="B306" t="s">
        <v>1398</v>
      </c>
      <c r="C306">
        <v>2742.1859878400019</v>
      </c>
      <c r="D306">
        <v>337</v>
      </c>
    </row>
    <row r="307" spans="1:4" x14ac:dyDescent="0.25">
      <c r="A307" t="s">
        <v>2989</v>
      </c>
      <c r="B307" t="s">
        <v>1399</v>
      </c>
      <c r="C307">
        <v>1373.6019187800009</v>
      </c>
      <c r="D307">
        <v>237</v>
      </c>
    </row>
    <row r="308" spans="1:4" x14ac:dyDescent="0.25">
      <c r="A308" t="s">
        <v>2989</v>
      </c>
      <c r="B308" t="s">
        <v>1400</v>
      </c>
      <c r="C308">
        <v>472.74062018000006</v>
      </c>
      <c r="D308">
        <v>102</v>
      </c>
    </row>
    <row r="309" spans="1:4" x14ac:dyDescent="0.25">
      <c r="A309" t="s">
        <v>2989</v>
      </c>
      <c r="B309" t="s">
        <v>1401</v>
      </c>
      <c r="C309">
        <v>195.90182683000003</v>
      </c>
      <c r="D309">
        <v>56</v>
      </c>
    </row>
    <row r="310" spans="1:4" x14ac:dyDescent="0.25">
      <c r="A310" t="s">
        <v>2989</v>
      </c>
      <c r="B310" t="s">
        <v>1402</v>
      </c>
      <c r="C310">
        <v>109.65873715000001</v>
      </c>
      <c r="D310">
        <v>32</v>
      </c>
    </row>
    <row r="311" spans="1:4" x14ac:dyDescent="0.25">
      <c r="A311" t="s">
        <v>2989</v>
      </c>
      <c r="B311" t="s">
        <v>1403</v>
      </c>
      <c r="C311">
        <v>1590.6780679799997</v>
      </c>
      <c r="D311">
        <v>159</v>
      </c>
    </row>
    <row r="312" spans="1:4" x14ac:dyDescent="0.25">
      <c r="A312" t="s">
        <v>2989</v>
      </c>
      <c r="B312" t="s">
        <v>1404</v>
      </c>
      <c r="C312">
        <v>883.93941323000024</v>
      </c>
      <c r="D312">
        <v>137</v>
      </c>
    </row>
    <row r="313" spans="1:4" x14ac:dyDescent="0.25">
      <c r="A313" t="s">
        <v>2989</v>
      </c>
      <c r="B313" t="s">
        <v>1419</v>
      </c>
      <c r="C313">
        <v>2722.5837486499995</v>
      </c>
      <c r="D313">
        <v>151</v>
      </c>
    </row>
    <row r="314" spans="1:4" x14ac:dyDescent="0.25">
      <c r="A314" t="s">
        <v>2989</v>
      </c>
      <c r="B314" t="s">
        <v>1428</v>
      </c>
      <c r="C314">
        <v>5541.7623636700046</v>
      </c>
      <c r="D314">
        <v>909</v>
      </c>
    </row>
    <row r="315" spans="1:4" x14ac:dyDescent="0.25">
      <c r="A315" t="s">
        <v>2989</v>
      </c>
      <c r="B315" t="s">
        <v>1429</v>
      </c>
      <c r="C315">
        <v>6365.4147342699962</v>
      </c>
      <c r="D315">
        <v>1122</v>
      </c>
    </row>
    <row r="316" spans="1:4" x14ac:dyDescent="0.25">
      <c r="A316" t="s">
        <v>2989</v>
      </c>
      <c r="B316" t="s">
        <v>1430</v>
      </c>
      <c r="C316">
        <v>3333.3543042999981</v>
      </c>
      <c r="D316">
        <v>651</v>
      </c>
    </row>
    <row r="317" spans="1:4" x14ac:dyDescent="0.25">
      <c r="A317" t="s">
        <v>2989</v>
      </c>
      <c r="B317" t="s">
        <v>1431</v>
      </c>
      <c r="C317">
        <v>577.11825809000015</v>
      </c>
      <c r="D317">
        <v>87</v>
      </c>
    </row>
    <row r="318" spans="1:4" x14ac:dyDescent="0.25">
      <c r="A318" t="s">
        <v>2989</v>
      </c>
      <c r="B318" t="s">
        <v>1432</v>
      </c>
      <c r="C318">
        <v>80.964744319999994</v>
      </c>
      <c r="D318">
        <v>9</v>
      </c>
    </row>
    <row r="319" spans="1:4" x14ac:dyDescent="0.25">
      <c r="A319" t="s">
        <v>2989</v>
      </c>
      <c r="B319" t="s">
        <v>1436</v>
      </c>
      <c r="C319">
        <v>12851.054362640005</v>
      </c>
      <c r="D319">
        <v>1072</v>
      </c>
    </row>
    <row r="320" spans="1:4" x14ac:dyDescent="0.25">
      <c r="A320" t="s">
        <v>2989</v>
      </c>
      <c r="B320" t="s">
        <v>1420</v>
      </c>
      <c r="C320">
        <v>1023.0862282600002</v>
      </c>
      <c r="D320">
        <v>112</v>
      </c>
    </row>
    <row r="321" spans="1:4" x14ac:dyDescent="0.25">
      <c r="A321" t="s">
        <v>2989</v>
      </c>
      <c r="B321" t="s">
        <v>1421</v>
      </c>
      <c r="C321">
        <v>2742.1859878400019</v>
      </c>
      <c r="D321">
        <v>337</v>
      </c>
    </row>
    <row r="322" spans="1:4" x14ac:dyDescent="0.25">
      <c r="A322" t="s">
        <v>2989</v>
      </c>
      <c r="B322" t="s">
        <v>1422</v>
      </c>
      <c r="C322">
        <v>1373.6019187800009</v>
      </c>
      <c r="D322">
        <v>237</v>
      </c>
    </row>
    <row r="323" spans="1:4" x14ac:dyDescent="0.25">
      <c r="A323" t="s">
        <v>2989</v>
      </c>
      <c r="B323" t="s">
        <v>1423</v>
      </c>
      <c r="C323">
        <v>472.74062018000006</v>
      </c>
      <c r="D323">
        <v>102</v>
      </c>
    </row>
    <row r="324" spans="1:4" x14ac:dyDescent="0.25">
      <c r="A324" t="s">
        <v>2989</v>
      </c>
      <c r="B324" t="s">
        <v>1424</v>
      </c>
      <c r="C324">
        <v>195.90182683000003</v>
      </c>
      <c r="D324">
        <v>56</v>
      </c>
    </row>
    <row r="325" spans="1:4" x14ac:dyDescent="0.25">
      <c r="A325" t="s">
        <v>2989</v>
      </c>
      <c r="B325" t="s">
        <v>1425</v>
      </c>
      <c r="C325">
        <v>109.65873715000001</v>
      </c>
      <c r="D325">
        <v>32</v>
      </c>
    </row>
    <row r="326" spans="1:4" x14ac:dyDescent="0.25">
      <c r="A326" t="s">
        <v>2989</v>
      </c>
      <c r="B326" t="s">
        <v>1426</v>
      </c>
      <c r="C326">
        <v>1590.6780679799997</v>
      </c>
      <c r="D326">
        <v>159</v>
      </c>
    </row>
    <row r="327" spans="1:4" x14ac:dyDescent="0.25">
      <c r="A327" t="s">
        <v>2989</v>
      </c>
      <c r="B327" t="s">
        <v>1427</v>
      </c>
      <c r="C327">
        <v>883.93941323000024</v>
      </c>
      <c r="D327">
        <v>137</v>
      </c>
    </row>
    <row r="328" spans="1:4" x14ac:dyDescent="0.25">
      <c r="A328" t="s">
        <v>2989</v>
      </c>
      <c r="B328" t="s">
        <v>1442</v>
      </c>
      <c r="C328">
        <v>9066.1132652800006</v>
      </c>
      <c r="D328">
        <v>1319</v>
      </c>
    </row>
    <row r="329" spans="1:4" x14ac:dyDescent="0.25">
      <c r="A329" t="s">
        <v>2989</v>
      </c>
      <c r="B329" t="s">
        <v>1451</v>
      </c>
      <c r="C329">
        <v>1399.0978718600004</v>
      </c>
      <c r="D329">
        <v>123</v>
      </c>
    </row>
    <row r="330" spans="1:4" x14ac:dyDescent="0.25">
      <c r="A330" t="s">
        <v>2989</v>
      </c>
      <c r="B330" t="s">
        <v>1452</v>
      </c>
      <c r="C330">
        <v>2602.5203148699993</v>
      </c>
      <c r="D330">
        <v>133</v>
      </c>
    </row>
    <row r="331" spans="1:4" x14ac:dyDescent="0.25">
      <c r="A331" t="s">
        <v>2989</v>
      </c>
      <c r="B331" t="s">
        <v>1453</v>
      </c>
      <c r="C331">
        <v>1476.9672913399995</v>
      </c>
      <c r="D331">
        <v>97</v>
      </c>
    </row>
    <row r="332" spans="1:4" x14ac:dyDescent="0.25">
      <c r="A332" t="s">
        <v>2989</v>
      </c>
      <c r="B332" t="s">
        <v>1454</v>
      </c>
      <c r="C332">
        <v>4887.5322028399996</v>
      </c>
      <c r="D332">
        <v>143</v>
      </c>
    </row>
    <row r="333" spans="1:4" x14ac:dyDescent="0.25">
      <c r="A333" t="s">
        <v>2989</v>
      </c>
      <c r="B333" t="s">
        <v>1443</v>
      </c>
      <c r="C333">
        <v>2418.5545377999983</v>
      </c>
      <c r="D333">
        <v>495</v>
      </c>
    </row>
    <row r="334" spans="1:4" x14ac:dyDescent="0.25">
      <c r="A334" t="s">
        <v>2989</v>
      </c>
      <c r="B334" t="s">
        <v>1444</v>
      </c>
      <c r="C334">
        <v>1419.9448161499995</v>
      </c>
      <c r="D334">
        <v>311</v>
      </c>
    </row>
    <row r="335" spans="1:4" x14ac:dyDescent="0.25">
      <c r="A335" t="s">
        <v>2989</v>
      </c>
      <c r="B335" t="s">
        <v>1445</v>
      </c>
      <c r="C335">
        <v>3650.3223954499954</v>
      </c>
      <c r="D335">
        <v>552</v>
      </c>
    </row>
    <row r="336" spans="1:4" x14ac:dyDescent="0.25">
      <c r="A336" t="s">
        <v>2989</v>
      </c>
      <c r="B336" t="s">
        <v>1446</v>
      </c>
      <c r="C336">
        <v>4673.4504142399992</v>
      </c>
      <c r="D336">
        <v>652</v>
      </c>
    </row>
    <row r="337" spans="1:4" x14ac:dyDescent="0.25">
      <c r="A337" t="s">
        <v>2989</v>
      </c>
      <c r="B337" t="s">
        <v>1447</v>
      </c>
      <c r="C337">
        <v>3235.81829926</v>
      </c>
      <c r="D337">
        <v>514</v>
      </c>
    </row>
    <row r="338" spans="1:4" x14ac:dyDescent="0.25">
      <c r="A338" t="s">
        <v>2989</v>
      </c>
      <c r="B338" t="s">
        <v>1448</v>
      </c>
      <c r="C338">
        <v>1816.9213900799989</v>
      </c>
      <c r="D338">
        <v>296</v>
      </c>
    </row>
    <row r="339" spans="1:4" x14ac:dyDescent="0.25">
      <c r="A339" t="s">
        <v>2989</v>
      </c>
      <c r="B339" t="s">
        <v>1449</v>
      </c>
      <c r="C339">
        <v>1305.7946172100005</v>
      </c>
      <c r="D339">
        <v>198</v>
      </c>
    </row>
    <row r="340" spans="1:4" x14ac:dyDescent="0.25">
      <c r="A340" t="s">
        <v>2989</v>
      </c>
      <c r="B340" t="s">
        <v>1450</v>
      </c>
      <c r="C340">
        <v>1911.0078998099989</v>
      </c>
      <c r="D340">
        <v>246</v>
      </c>
    </row>
    <row r="341" spans="1:4" x14ac:dyDescent="0.25">
      <c r="A341" t="s">
        <v>2989</v>
      </c>
      <c r="B341" t="s">
        <v>1467</v>
      </c>
      <c r="C341">
        <v>1476.9672913399995</v>
      </c>
      <c r="D341">
        <v>97</v>
      </c>
    </row>
    <row r="342" spans="1:4" x14ac:dyDescent="0.25">
      <c r="A342" t="s">
        <v>2989</v>
      </c>
      <c r="B342" t="s">
        <v>1468</v>
      </c>
      <c r="C342">
        <v>38387.07802485003</v>
      </c>
      <c r="D342">
        <v>4982</v>
      </c>
    </row>
    <row r="343" spans="1:4" x14ac:dyDescent="0.25">
      <c r="A343" t="s">
        <v>2989</v>
      </c>
      <c r="B343" t="s">
        <v>1474</v>
      </c>
      <c r="D343">
        <v>2108.6835990833993</v>
      </c>
    </row>
    <row r="344" spans="1:4" x14ac:dyDescent="0.25">
      <c r="A344" t="s">
        <v>2989</v>
      </c>
      <c r="B344" t="s">
        <v>1484</v>
      </c>
      <c r="D344">
        <v>7.5417989604999995</v>
      </c>
    </row>
    <row r="345" spans="1:4" x14ac:dyDescent="0.25">
      <c r="A345" t="s">
        <v>2989</v>
      </c>
      <c r="B345" t="s">
        <v>1486</v>
      </c>
      <c r="D345">
        <v>952.44453133790023</v>
      </c>
    </row>
    <row r="346" spans="1:4" x14ac:dyDescent="0.25">
      <c r="A346" t="s">
        <v>2989</v>
      </c>
      <c r="B346" t="s">
        <v>1475</v>
      </c>
      <c r="D346">
        <v>10207.259610187326</v>
      </c>
    </row>
    <row r="347" spans="1:4" x14ac:dyDescent="0.25">
      <c r="A347" t="s">
        <v>2989</v>
      </c>
      <c r="B347" t="s">
        <v>1476</v>
      </c>
      <c r="D347">
        <v>1034.5026726909007</v>
      </c>
    </row>
    <row r="348" spans="1:4" x14ac:dyDescent="0.25">
      <c r="A348" t="s">
        <v>2989</v>
      </c>
      <c r="B348" t="s">
        <v>1478</v>
      </c>
      <c r="D348">
        <v>8477.82212356739</v>
      </c>
    </row>
    <row r="349" spans="1:4" x14ac:dyDescent="0.25">
      <c r="A349" t="s">
        <v>2989</v>
      </c>
      <c r="B349" t="s">
        <v>1479</v>
      </c>
      <c r="D349">
        <v>68486.561638535684</v>
      </c>
    </row>
    <row r="350" spans="1:4" x14ac:dyDescent="0.25">
      <c r="A350" t="s">
        <v>2989</v>
      </c>
      <c r="B350" t="s">
        <v>1480</v>
      </c>
      <c r="D350">
        <v>125.93123043499996</v>
      </c>
    </row>
    <row r="351" spans="1:4" x14ac:dyDescent="0.25">
      <c r="A351" t="s">
        <v>2989</v>
      </c>
      <c r="B351" t="s">
        <v>1482</v>
      </c>
      <c r="D351">
        <v>3648.7697663960985</v>
      </c>
    </row>
    <row r="352" spans="1:4" x14ac:dyDescent="0.25">
      <c r="A352" t="s">
        <v>2989</v>
      </c>
      <c r="B352" t="s">
        <v>954</v>
      </c>
    </row>
    <row r="353" spans="1:5" x14ac:dyDescent="0.25">
      <c r="A353" t="s">
        <v>2989</v>
      </c>
      <c r="B353" t="s">
        <v>955</v>
      </c>
      <c r="C353">
        <v>4.0856572047728808E-4</v>
      </c>
      <c r="D353">
        <v>3.3378359106460203E-5</v>
      </c>
      <c r="E353">
        <v>3.8126208808086313E-4</v>
      </c>
    </row>
    <row r="354" spans="1:5" x14ac:dyDescent="0.25">
      <c r="A354" t="s">
        <v>2989</v>
      </c>
      <c r="B354" t="s">
        <v>956</v>
      </c>
      <c r="C354">
        <v>1.0491307646513085E-3</v>
      </c>
      <c r="D354">
        <v>3.849359381188491E-3</v>
      </c>
      <c r="E354">
        <v>1.2529127164007782E-3</v>
      </c>
    </row>
    <row r="355" spans="1:5" x14ac:dyDescent="0.25">
      <c r="A355" t="s">
        <v>2989</v>
      </c>
      <c r="B355" t="s">
        <v>1094</v>
      </c>
      <c r="C355">
        <v>5.17243310523188E-2</v>
      </c>
    </row>
    <row r="356" spans="1:5" x14ac:dyDescent="0.25">
      <c r="A356" t="s">
        <v>2989</v>
      </c>
      <c r="B356" t="s">
        <v>1102</v>
      </c>
      <c r="C356">
        <v>4.0570511083348533E-2</v>
      </c>
    </row>
    <row r="357" spans="1:5" x14ac:dyDescent="0.25">
      <c r="A357" t="s">
        <v>2989</v>
      </c>
      <c r="B357" t="s">
        <v>1378</v>
      </c>
      <c r="C357">
        <v>2.4310420025947917E-2</v>
      </c>
    </row>
    <row r="358" spans="1:5" x14ac:dyDescent="0.25">
      <c r="A358" t="s">
        <v>2990</v>
      </c>
      <c r="B358" t="s">
        <v>765</v>
      </c>
      <c r="C358">
        <v>15940.275162270067</v>
      </c>
    </row>
    <row r="359" spans="1:5" x14ac:dyDescent="0.25">
      <c r="A359" t="s">
        <v>2990</v>
      </c>
      <c r="B359" t="s">
        <v>767</v>
      </c>
      <c r="C359">
        <v>42880.534691329813</v>
      </c>
    </row>
    <row r="360" spans="1:5" x14ac:dyDescent="0.25">
      <c r="A360" t="s">
        <v>2990</v>
      </c>
      <c r="B360" t="s">
        <v>788</v>
      </c>
      <c r="C360">
        <v>5117</v>
      </c>
      <c r="D360">
        <v>8812</v>
      </c>
    </row>
    <row r="361" spans="1:5" x14ac:dyDescent="0.25">
      <c r="A361" t="s">
        <v>2990</v>
      </c>
      <c r="B361" t="s">
        <v>801</v>
      </c>
      <c r="C361">
        <v>4.9787981811537173E-2</v>
      </c>
      <c r="D361">
        <v>9.1755160845173281E-2</v>
      </c>
      <c r="E361">
        <v>6.6889768561885998E-2</v>
      </c>
    </row>
    <row r="362" spans="1:5" x14ac:dyDescent="0.25">
      <c r="A362" t="s">
        <v>2990</v>
      </c>
      <c r="B362" t="s">
        <v>828</v>
      </c>
    </row>
    <row r="363" spans="1:5" x14ac:dyDescent="0.25">
      <c r="A363" t="s">
        <v>2990</v>
      </c>
      <c r="B363" t="s">
        <v>830</v>
      </c>
    </row>
    <row r="364" spans="1:5" x14ac:dyDescent="0.25">
      <c r="A364" t="s">
        <v>2990</v>
      </c>
      <c r="B364" t="s">
        <v>832</v>
      </c>
      <c r="C364">
        <v>8.2528021543428365E-4</v>
      </c>
      <c r="D364">
        <v>1.7613603462428695E-2</v>
      </c>
      <c r="E364">
        <v>1.3064014758426036E-2</v>
      </c>
    </row>
    <row r="365" spans="1:5" x14ac:dyDescent="0.25">
      <c r="A365" t="s">
        <v>2990</v>
      </c>
      <c r="B365" t="s">
        <v>862</v>
      </c>
    </row>
    <row r="366" spans="1:5" x14ac:dyDescent="0.25">
      <c r="A366" t="s">
        <v>2990</v>
      </c>
      <c r="B366" t="s">
        <v>864</v>
      </c>
      <c r="D366">
        <v>1.0488412762048342E-3</v>
      </c>
      <c r="E366">
        <v>7.646082201509764E-4</v>
      </c>
    </row>
    <row r="367" spans="1:5" x14ac:dyDescent="0.25">
      <c r="A367" t="s">
        <v>2990</v>
      </c>
      <c r="B367" t="s">
        <v>875</v>
      </c>
      <c r="D367">
        <v>1.1518689465872483E-2</v>
      </c>
      <c r="E367">
        <v>8.3971567965375696E-3</v>
      </c>
    </row>
    <row r="368" spans="1:5" x14ac:dyDescent="0.25">
      <c r="A368" t="s">
        <v>2990</v>
      </c>
      <c r="B368" t="s">
        <v>824</v>
      </c>
      <c r="C368">
        <v>0.99917471978456573</v>
      </c>
      <c r="D368">
        <v>0.96981886579549403</v>
      </c>
      <c r="E368">
        <v>0.97777422022488547</v>
      </c>
    </row>
    <row r="369" spans="1:5" x14ac:dyDescent="0.25">
      <c r="A369" t="s">
        <v>2990</v>
      </c>
      <c r="B369" t="s">
        <v>896</v>
      </c>
      <c r="C369">
        <v>0.3336028969507237</v>
      </c>
      <c r="D369">
        <v>0.2497510585296773</v>
      </c>
      <c r="E369">
        <v>0.27297202321102876</v>
      </c>
    </row>
    <row r="370" spans="1:5" x14ac:dyDescent="0.25">
      <c r="A370" t="s">
        <v>2990</v>
      </c>
      <c r="B370" t="s">
        <v>897</v>
      </c>
      <c r="C370">
        <v>9.8842591372363536E-2</v>
      </c>
      <c r="D370">
        <v>9.0474073679352882E-2</v>
      </c>
      <c r="E370">
        <v>9.279155481565067E-2</v>
      </c>
    </row>
    <row r="371" spans="1:5" x14ac:dyDescent="0.25">
      <c r="A371" t="s">
        <v>2990</v>
      </c>
      <c r="B371" t="s">
        <v>899</v>
      </c>
      <c r="C371">
        <v>0.10010059690629336</v>
      </c>
      <c r="D371">
        <v>0.17857911773068269</v>
      </c>
      <c r="E371">
        <v>0.15684617788555638</v>
      </c>
    </row>
    <row r="372" spans="1:5" x14ac:dyDescent="0.25">
      <c r="A372" t="s">
        <v>2990</v>
      </c>
      <c r="B372" t="s">
        <v>900</v>
      </c>
      <c r="C372">
        <v>0.27966915365524919</v>
      </c>
      <c r="D372">
        <v>0.26271767442943977</v>
      </c>
      <c r="E372">
        <v>0.2674120223150836</v>
      </c>
    </row>
    <row r="373" spans="1:5" x14ac:dyDescent="0.25">
      <c r="A373" t="s">
        <v>2990</v>
      </c>
      <c r="B373" t="s">
        <v>901</v>
      </c>
      <c r="C373">
        <v>0.18778476111537029</v>
      </c>
      <c r="D373">
        <v>0.21847807563084745</v>
      </c>
      <c r="E373">
        <v>0.20997822177268069</v>
      </c>
    </row>
    <row r="374" spans="1:5" x14ac:dyDescent="0.25">
      <c r="A374" t="s">
        <v>2990</v>
      </c>
      <c r="B374" t="s">
        <v>948</v>
      </c>
      <c r="C374">
        <v>1.4560414461938775E-4</v>
      </c>
      <c r="D374">
        <v>1.6486242419522259E-5</v>
      </c>
      <c r="E374">
        <v>5.1476833242116323E-5</v>
      </c>
    </row>
    <row r="375" spans="1:5" x14ac:dyDescent="0.25">
      <c r="A375" t="s">
        <v>2990</v>
      </c>
      <c r="B375" t="s">
        <v>960</v>
      </c>
      <c r="C375">
        <v>0.16624976893200646</v>
      </c>
      <c r="D375">
        <v>0.17034996522669163</v>
      </c>
      <c r="E375">
        <v>0.16923882348418123</v>
      </c>
    </row>
    <row r="376" spans="1:5" x14ac:dyDescent="0.25">
      <c r="A376" t="s">
        <v>2990</v>
      </c>
      <c r="B376" t="s">
        <v>962</v>
      </c>
      <c r="C376">
        <v>0.83375023106799351</v>
      </c>
      <c r="D376">
        <v>0.82965003477330845</v>
      </c>
      <c r="E376">
        <v>0.83076117651581882</v>
      </c>
    </row>
    <row r="377" spans="1:5" x14ac:dyDescent="0.25">
      <c r="A377" t="s">
        <v>2990</v>
      </c>
      <c r="B377" t="s">
        <v>972</v>
      </c>
      <c r="C377">
        <v>5.2529367400252304E-2</v>
      </c>
      <c r="D377">
        <v>2.5056266158622362E-2</v>
      </c>
      <c r="E377">
        <v>3.2501399852674737E-2</v>
      </c>
    </row>
    <row r="378" spans="1:5" x14ac:dyDescent="0.25">
      <c r="A378" t="s">
        <v>2990</v>
      </c>
      <c r="B378" t="s">
        <v>974</v>
      </c>
      <c r="C378">
        <v>7.1502584045587125E-2</v>
      </c>
      <c r="D378">
        <v>3.5991595375140094E-2</v>
      </c>
      <c r="E378">
        <v>4.5614974109639737E-2</v>
      </c>
    </row>
    <row r="379" spans="1:5" x14ac:dyDescent="0.25">
      <c r="A379" t="s">
        <v>2990</v>
      </c>
      <c r="B379" t="s">
        <v>976</v>
      </c>
      <c r="C379">
        <v>5.5219706705781114E-2</v>
      </c>
      <c r="D379">
        <v>2.6437842014344601E-2</v>
      </c>
      <c r="E379">
        <v>3.4237646947439117E-2</v>
      </c>
    </row>
    <row r="380" spans="1:5" x14ac:dyDescent="0.25">
      <c r="A380" t="s">
        <v>2990</v>
      </c>
      <c r="B380" t="s">
        <v>978</v>
      </c>
      <c r="C380">
        <v>0.11494674488536656</v>
      </c>
      <c r="D380">
        <v>0.12592154155885041</v>
      </c>
      <c r="E380">
        <v>0.12294740231696114</v>
      </c>
    </row>
    <row r="381" spans="1:5" x14ac:dyDescent="0.25">
      <c r="A381" t="s">
        <v>2990</v>
      </c>
      <c r="B381" t="s">
        <v>980</v>
      </c>
      <c r="C381">
        <v>0.70580159696301292</v>
      </c>
      <c r="D381">
        <v>0.78659275489304248</v>
      </c>
      <c r="E381">
        <v>0.76469857677328523</v>
      </c>
    </row>
    <row r="382" spans="1:5" x14ac:dyDescent="0.25">
      <c r="A382" t="s">
        <v>2990</v>
      </c>
      <c r="B382" t="s">
        <v>987</v>
      </c>
      <c r="C382">
        <v>1.3208496481814545E-3</v>
      </c>
      <c r="D382">
        <v>2.4075834502332873E-3</v>
      </c>
      <c r="E382">
        <v>2.1130816255225896E-3</v>
      </c>
    </row>
    <row r="383" spans="1:5" x14ac:dyDescent="0.25">
      <c r="A383" t="s">
        <v>2990</v>
      </c>
      <c r="B383" t="s">
        <v>1001</v>
      </c>
      <c r="C383">
        <v>2341.4867418299959</v>
      </c>
      <c r="D383">
        <v>3206</v>
      </c>
    </row>
    <row r="384" spans="1:5" x14ac:dyDescent="0.25">
      <c r="A384" t="s">
        <v>2990</v>
      </c>
      <c r="B384" t="s">
        <v>1002</v>
      </c>
      <c r="C384">
        <v>3422.5704439199967</v>
      </c>
      <c r="D384">
        <v>1086</v>
      </c>
    </row>
    <row r="385" spans="1:4" x14ac:dyDescent="0.25">
      <c r="A385" t="s">
        <v>2990</v>
      </c>
      <c r="B385" t="s">
        <v>1003</v>
      </c>
      <c r="C385">
        <v>6482.4763374599997</v>
      </c>
      <c r="D385">
        <v>709</v>
      </c>
    </row>
    <row r="386" spans="1:4" x14ac:dyDescent="0.25">
      <c r="A386" t="s">
        <v>2990</v>
      </c>
      <c r="B386" t="s">
        <v>1004</v>
      </c>
      <c r="C386">
        <v>2949.6838022800011</v>
      </c>
      <c r="D386">
        <v>107</v>
      </c>
    </row>
    <row r="387" spans="1:4" x14ac:dyDescent="0.25">
      <c r="A387" t="s">
        <v>2990</v>
      </c>
      <c r="B387" t="s">
        <v>1005</v>
      </c>
      <c r="C387">
        <v>377.24120368999991</v>
      </c>
      <c r="D387">
        <v>6</v>
      </c>
    </row>
    <row r="388" spans="1:4" x14ac:dyDescent="0.25">
      <c r="A388" t="s">
        <v>2990</v>
      </c>
      <c r="B388" t="s">
        <v>1006</v>
      </c>
      <c r="C388">
        <v>366.81663308999998</v>
      </c>
      <c r="D388">
        <v>3</v>
      </c>
    </row>
    <row r="389" spans="1:4" x14ac:dyDescent="0.25">
      <c r="A389" t="s">
        <v>2990</v>
      </c>
      <c r="B389" t="s">
        <v>1063</v>
      </c>
      <c r="C389">
        <v>0.64778979970561323</v>
      </c>
    </row>
    <row r="390" spans="1:4" x14ac:dyDescent="0.25">
      <c r="A390" t="s">
        <v>2990</v>
      </c>
      <c r="B390" t="s">
        <v>1064</v>
      </c>
      <c r="C390">
        <v>2229.9400022517916</v>
      </c>
    </row>
    <row r="391" spans="1:4" x14ac:dyDescent="0.25">
      <c r="A391" t="s">
        <v>2990</v>
      </c>
      <c r="B391" t="s">
        <v>1065</v>
      </c>
      <c r="C391">
        <v>1550.7423932811896</v>
      </c>
    </row>
    <row r="392" spans="1:4" x14ac:dyDescent="0.25">
      <c r="A392" t="s">
        <v>2990</v>
      </c>
      <c r="B392" t="s">
        <v>1066</v>
      </c>
      <c r="C392">
        <v>2887.1028813562962</v>
      </c>
    </row>
    <row r="393" spans="1:4" x14ac:dyDescent="0.25">
      <c r="A393" t="s">
        <v>2990</v>
      </c>
      <c r="B393" t="s">
        <v>1067</v>
      </c>
      <c r="C393">
        <v>5799.9781496831047</v>
      </c>
    </row>
    <row r="394" spans="1:4" x14ac:dyDescent="0.25">
      <c r="A394" t="s">
        <v>2990</v>
      </c>
      <c r="B394" t="s">
        <v>1068</v>
      </c>
      <c r="C394">
        <v>2099.7066982533979</v>
      </c>
    </row>
    <row r="395" spans="1:4" x14ac:dyDescent="0.25">
      <c r="A395" t="s">
        <v>2990</v>
      </c>
      <c r="B395" t="s">
        <v>1069</v>
      </c>
      <c r="C395">
        <v>491.88702687667825</v>
      </c>
    </row>
    <row r="396" spans="1:4" x14ac:dyDescent="0.25">
      <c r="A396" t="s">
        <v>2990</v>
      </c>
      <c r="B396" t="s">
        <v>1070</v>
      </c>
      <c r="C396">
        <v>345.02481918588154</v>
      </c>
    </row>
    <row r="397" spans="1:4" x14ac:dyDescent="0.25">
      <c r="A397" t="s">
        <v>2990</v>
      </c>
      <c r="B397" t="s">
        <v>1071</v>
      </c>
      <c r="C397">
        <v>478.70379079164911</v>
      </c>
    </row>
    <row r="398" spans="1:4" x14ac:dyDescent="0.25">
      <c r="A398" t="s">
        <v>2990</v>
      </c>
      <c r="B398" t="s">
        <v>1083</v>
      </c>
      <c r="C398">
        <v>3.2907012994454449E-2</v>
      </c>
    </row>
    <row r="399" spans="1:4" x14ac:dyDescent="0.25">
      <c r="A399" t="s">
        <v>2990</v>
      </c>
      <c r="B399" t="s">
        <v>1085</v>
      </c>
      <c r="C399">
        <v>2.191129628845504E-4</v>
      </c>
    </row>
    <row r="400" spans="1:4" x14ac:dyDescent="0.25">
      <c r="A400" t="s">
        <v>2990</v>
      </c>
      <c r="B400" t="s">
        <v>1089</v>
      </c>
      <c r="C400">
        <v>4.0496414298288102E-3</v>
      </c>
    </row>
    <row r="401" spans="1:4" x14ac:dyDescent="0.25">
      <c r="A401" t="s">
        <v>2990</v>
      </c>
      <c r="B401" t="s">
        <v>1123</v>
      </c>
      <c r="C401">
        <v>2618.3362192899981</v>
      </c>
      <c r="D401">
        <v>435</v>
      </c>
    </row>
    <row r="402" spans="1:4" x14ac:dyDescent="0.25">
      <c r="A402" t="s">
        <v>2990</v>
      </c>
      <c r="B402" t="s">
        <v>1132</v>
      </c>
      <c r="C402">
        <v>2295.5249124099996</v>
      </c>
      <c r="D402">
        <v>711</v>
      </c>
    </row>
    <row r="403" spans="1:4" x14ac:dyDescent="0.25">
      <c r="A403" t="s">
        <v>2990</v>
      </c>
      <c r="B403" t="s">
        <v>1133</v>
      </c>
      <c r="C403">
        <v>1430.0547591499994</v>
      </c>
      <c r="D403">
        <v>790</v>
      </c>
    </row>
    <row r="404" spans="1:4" x14ac:dyDescent="0.25">
      <c r="A404" t="s">
        <v>2990</v>
      </c>
      <c r="B404" t="s">
        <v>1134</v>
      </c>
      <c r="C404">
        <v>405.02017615000017</v>
      </c>
      <c r="D404">
        <v>281</v>
      </c>
    </row>
    <row r="405" spans="1:4" x14ac:dyDescent="0.25">
      <c r="A405" t="s">
        <v>2990</v>
      </c>
      <c r="B405" t="s">
        <v>1135</v>
      </c>
      <c r="C405">
        <v>66.563218350000014</v>
      </c>
      <c r="D405">
        <v>51</v>
      </c>
    </row>
    <row r="406" spans="1:4" x14ac:dyDescent="0.25">
      <c r="A406" t="s">
        <v>2990</v>
      </c>
      <c r="B406" t="s">
        <v>1136</v>
      </c>
      <c r="C406">
        <v>164.301367</v>
      </c>
      <c r="D406">
        <v>6</v>
      </c>
    </row>
    <row r="407" spans="1:4" x14ac:dyDescent="0.25">
      <c r="A407" t="s">
        <v>2990</v>
      </c>
      <c r="B407" t="s">
        <v>1140</v>
      </c>
      <c r="C407">
        <v>1884.9546169099988</v>
      </c>
      <c r="D407">
        <v>305</v>
      </c>
    </row>
    <row r="408" spans="1:4" x14ac:dyDescent="0.25">
      <c r="A408" t="s">
        <v>2990</v>
      </c>
      <c r="B408" t="s">
        <v>1124</v>
      </c>
      <c r="C408">
        <v>1058.8497857100003</v>
      </c>
      <c r="D408">
        <v>252</v>
      </c>
    </row>
    <row r="409" spans="1:4" x14ac:dyDescent="0.25">
      <c r="A409" t="s">
        <v>2990</v>
      </c>
      <c r="B409" t="s">
        <v>1125</v>
      </c>
      <c r="C409">
        <v>2733.7856311499959</v>
      </c>
      <c r="D409">
        <v>744</v>
      </c>
    </row>
    <row r="410" spans="1:4" x14ac:dyDescent="0.25">
      <c r="A410" t="s">
        <v>2990</v>
      </c>
      <c r="B410" t="s">
        <v>1126</v>
      </c>
      <c r="C410">
        <v>1073.0076793500011</v>
      </c>
      <c r="D410">
        <v>488</v>
      </c>
    </row>
    <row r="411" spans="1:4" x14ac:dyDescent="0.25">
      <c r="A411" t="s">
        <v>2990</v>
      </c>
      <c r="B411" t="s">
        <v>1127</v>
      </c>
      <c r="C411">
        <v>255.17579322999998</v>
      </c>
      <c r="D411">
        <v>168</v>
      </c>
    </row>
    <row r="412" spans="1:4" x14ac:dyDescent="0.25">
      <c r="A412" t="s">
        <v>2990</v>
      </c>
      <c r="B412" t="s">
        <v>1128</v>
      </c>
      <c r="C412">
        <v>68.619999850000013</v>
      </c>
      <c r="D412">
        <v>63</v>
      </c>
    </row>
    <row r="413" spans="1:4" x14ac:dyDescent="0.25">
      <c r="A413" t="s">
        <v>2990</v>
      </c>
      <c r="B413" t="s">
        <v>1129</v>
      </c>
      <c r="C413">
        <v>32.585244090000003</v>
      </c>
      <c r="D413">
        <v>30</v>
      </c>
    </row>
    <row r="414" spans="1:4" x14ac:dyDescent="0.25">
      <c r="A414" t="s">
        <v>2990</v>
      </c>
      <c r="B414" t="s">
        <v>1130</v>
      </c>
      <c r="C414">
        <v>1388.5753419</v>
      </c>
      <c r="D414">
        <v>212</v>
      </c>
    </row>
    <row r="415" spans="1:4" x14ac:dyDescent="0.25">
      <c r="A415" t="s">
        <v>2990</v>
      </c>
      <c r="B415" t="s">
        <v>1131</v>
      </c>
      <c r="C415">
        <v>464.92041772999988</v>
      </c>
      <c r="D415">
        <v>104</v>
      </c>
    </row>
    <row r="416" spans="1:4" x14ac:dyDescent="0.25">
      <c r="A416" t="s">
        <v>2990</v>
      </c>
      <c r="B416" t="s">
        <v>1147</v>
      </c>
      <c r="C416">
        <v>2618.3362192899981</v>
      </c>
      <c r="D416">
        <v>435</v>
      </c>
    </row>
    <row r="417" spans="1:4" x14ac:dyDescent="0.25">
      <c r="A417" t="s">
        <v>2990</v>
      </c>
      <c r="B417" t="s">
        <v>1156</v>
      </c>
      <c r="C417">
        <v>2295.5249124099996</v>
      </c>
      <c r="D417">
        <v>711</v>
      </c>
    </row>
    <row r="418" spans="1:4" x14ac:dyDescent="0.25">
      <c r="A418" t="s">
        <v>2990</v>
      </c>
      <c r="B418" t="s">
        <v>1157</v>
      </c>
      <c r="C418">
        <v>1430.0547591499994</v>
      </c>
      <c r="D418">
        <v>790</v>
      </c>
    </row>
    <row r="419" spans="1:4" x14ac:dyDescent="0.25">
      <c r="A419" t="s">
        <v>2990</v>
      </c>
      <c r="B419" t="s">
        <v>1158</v>
      </c>
      <c r="C419">
        <v>405.02017615000017</v>
      </c>
      <c r="D419">
        <v>281</v>
      </c>
    </row>
    <row r="420" spans="1:4" x14ac:dyDescent="0.25">
      <c r="A420" t="s">
        <v>2990</v>
      </c>
      <c r="B420" t="s">
        <v>1159</v>
      </c>
      <c r="C420">
        <v>66.563218350000014</v>
      </c>
      <c r="D420">
        <v>51</v>
      </c>
    </row>
    <row r="421" spans="1:4" x14ac:dyDescent="0.25">
      <c r="A421" t="s">
        <v>2990</v>
      </c>
      <c r="B421" t="s">
        <v>1160</v>
      </c>
      <c r="C421">
        <v>164.301367</v>
      </c>
      <c r="D421">
        <v>6</v>
      </c>
    </row>
    <row r="422" spans="1:4" x14ac:dyDescent="0.25">
      <c r="A422" t="s">
        <v>2990</v>
      </c>
      <c r="B422" t="s">
        <v>1164</v>
      </c>
      <c r="C422">
        <v>1884.9546169099988</v>
      </c>
      <c r="D422">
        <v>305</v>
      </c>
    </row>
    <row r="423" spans="1:4" x14ac:dyDescent="0.25">
      <c r="A423" t="s">
        <v>2990</v>
      </c>
      <c r="B423" t="s">
        <v>1148</v>
      </c>
      <c r="C423">
        <v>1058.8497857100003</v>
      </c>
      <c r="D423">
        <v>252</v>
      </c>
    </row>
    <row r="424" spans="1:4" x14ac:dyDescent="0.25">
      <c r="A424" t="s">
        <v>2990</v>
      </c>
      <c r="B424" t="s">
        <v>1149</v>
      </c>
      <c r="C424">
        <v>2733.7856311499959</v>
      </c>
      <c r="D424">
        <v>744</v>
      </c>
    </row>
    <row r="425" spans="1:4" x14ac:dyDescent="0.25">
      <c r="A425" t="s">
        <v>2990</v>
      </c>
      <c r="B425" t="s">
        <v>1150</v>
      </c>
      <c r="C425">
        <v>1073.0076793500011</v>
      </c>
      <c r="D425">
        <v>488</v>
      </c>
    </row>
    <row r="426" spans="1:4" x14ac:dyDescent="0.25">
      <c r="A426" t="s">
        <v>2990</v>
      </c>
      <c r="B426" t="s">
        <v>1151</v>
      </c>
      <c r="C426">
        <v>255.17579322999998</v>
      </c>
      <c r="D426">
        <v>168</v>
      </c>
    </row>
    <row r="427" spans="1:4" x14ac:dyDescent="0.25">
      <c r="A427" t="s">
        <v>2990</v>
      </c>
      <c r="B427" t="s">
        <v>1152</v>
      </c>
      <c r="C427">
        <v>68.619999850000013</v>
      </c>
      <c r="D427">
        <v>63</v>
      </c>
    </row>
    <row r="428" spans="1:4" x14ac:dyDescent="0.25">
      <c r="A428" t="s">
        <v>2990</v>
      </c>
      <c r="B428" t="s">
        <v>1153</v>
      </c>
      <c r="C428">
        <v>32.585244090000003</v>
      </c>
      <c r="D428">
        <v>30</v>
      </c>
    </row>
    <row r="429" spans="1:4" x14ac:dyDescent="0.25">
      <c r="A429" t="s">
        <v>2990</v>
      </c>
      <c r="B429" t="s">
        <v>1154</v>
      </c>
      <c r="C429">
        <v>1388.5753419</v>
      </c>
      <c r="D429">
        <v>212</v>
      </c>
    </row>
    <row r="430" spans="1:4" x14ac:dyDescent="0.25">
      <c r="A430" t="s">
        <v>2990</v>
      </c>
      <c r="B430" t="s">
        <v>1155</v>
      </c>
      <c r="C430">
        <v>464.92041772999988</v>
      </c>
      <c r="D430">
        <v>104</v>
      </c>
    </row>
    <row r="431" spans="1:4" x14ac:dyDescent="0.25">
      <c r="A431" t="s">
        <v>2990</v>
      </c>
      <c r="B431" t="s">
        <v>1170</v>
      </c>
      <c r="C431">
        <v>3848.1999106199996</v>
      </c>
      <c r="D431">
        <v>1754</v>
      </c>
    </row>
    <row r="432" spans="1:4" x14ac:dyDescent="0.25">
      <c r="A432" t="s">
        <v>2990</v>
      </c>
      <c r="B432" t="s">
        <v>1188</v>
      </c>
      <c r="C432">
        <v>399.84631339999993</v>
      </c>
      <c r="D432">
        <v>137</v>
      </c>
    </row>
    <row r="433" spans="1:4" x14ac:dyDescent="0.25">
      <c r="A433" t="s">
        <v>2990</v>
      </c>
      <c r="B433" t="s">
        <v>1190</v>
      </c>
      <c r="C433">
        <v>1423.0934820300001</v>
      </c>
      <c r="D433">
        <v>226</v>
      </c>
    </row>
    <row r="434" spans="1:4" x14ac:dyDescent="0.25">
      <c r="A434" t="s">
        <v>2990</v>
      </c>
      <c r="B434" t="s">
        <v>1192</v>
      </c>
      <c r="C434">
        <v>2474.8670687200001</v>
      </c>
      <c r="D434">
        <v>296</v>
      </c>
    </row>
    <row r="435" spans="1:4" x14ac:dyDescent="0.25">
      <c r="A435" t="s">
        <v>2990</v>
      </c>
      <c r="B435" t="s">
        <v>1194</v>
      </c>
      <c r="C435">
        <v>1027.3534807400001</v>
      </c>
      <c r="D435">
        <v>130</v>
      </c>
    </row>
    <row r="436" spans="1:4" x14ac:dyDescent="0.25">
      <c r="A436" t="s">
        <v>2990</v>
      </c>
      <c r="B436" t="s">
        <v>1172</v>
      </c>
      <c r="C436">
        <v>1517.7153767800023</v>
      </c>
      <c r="D436">
        <v>796</v>
      </c>
    </row>
    <row r="437" spans="1:4" x14ac:dyDescent="0.25">
      <c r="A437" t="s">
        <v>2990</v>
      </c>
      <c r="B437" t="s">
        <v>1174</v>
      </c>
      <c r="C437">
        <v>792.41064230000052</v>
      </c>
      <c r="D437">
        <v>213</v>
      </c>
    </row>
    <row r="438" spans="1:4" x14ac:dyDescent="0.25">
      <c r="A438" t="s">
        <v>2990</v>
      </c>
      <c r="B438" t="s">
        <v>1176</v>
      </c>
      <c r="C438">
        <v>592.68913341000007</v>
      </c>
      <c r="D438">
        <v>206</v>
      </c>
    </row>
    <row r="439" spans="1:4" x14ac:dyDescent="0.25">
      <c r="A439" t="s">
        <v>2990</v>
      </c>
      <c r="B439" t="s">
        <v>1178</v>
      </c>
      <c r="C439">
        <v>282.51067171</v>
      </c>
      <c r="D439">
        <v>140</v>
      </c>
    </row>
    <row r="440" spans="1:4" x14ac:dyDescent="0.25">
      <c r="A440" t="s">
        <v>2990</v>
      </c>
      <c r="B440" t="s">
        <v>1180</v>
      </c>
      <c r="C440">
        <v>582.89494196999999</v>
      </c>
      <c r="D440">
        <v>123</v>
      </c>
    </row>
    <row r="441" spans="1:4" x14ac:dyDescent="0.25">
      <c r="A441" t="s">
        <v>2990</v>
      </c>
      <c r="B441" t="s">
        <v>1182</v>
      </c>
      <c r="C441">
        <v>593.70386439999993</v>
      </c>
      <c r="D441">
        <v>125</v>
      </c>
    </row>
    <row r="442" spans="1:4" x14ac:dyDescent="0.25">
      <c r="A442" t="s">
        <v>2990</v>
      </c>
      <c r="B442" t="s">
        <v>1184</v>
      </c>
      <c r="C442">
        <v>876.75915184000019</v>
      </c>
      <c r="D442">
        <v>182</v>
      </c>
    </row>
    <row r="443" spans="1:4" x14ac:dyDescent="0.25">
      <c r="A443" t="s">
        <v>2990</v>
      </c>
      <c r="B443" t="s">
        <v>1186</v>
      </c>
      <c r="C443">
        <v>1528.2311243500001</v>
      </c>
      <c r="D443">
        <v>294</v>
      </c>
    </row>
    <row r="444" spans="1:4" x14ac:dyDescent="0.25">
      <c r="A444" t="s">
        <v>2990</v>
      </c>
      <c r="B444" t="s">
        <v>1207</v>
      </c>
      <c r="C444">
        <v>510.74399573999978</v>
      </c>
      <c r="D444">
        <v>519</v>
      </c>
    </row>
    <row r="445" spans="1:4" x14ac:dyDescent="0.25">
      <c r="A445" t="s">
        <v>2990</v>
      </c>
      <c r="B445" t="s">
        <v>1209</v>
      </c>
      <c r="C445">
        <v>14.436002390000001</v>
      </c>
      <c r="D445">
        <v>9</v>
      </c>
    </row>
    <row r="446" spans="1:4" x14ac:dyDescent="0.25">
      <c r="A446" t="s">
        <v>2990</v>
      </c>
      <c r="B446" t="s">
        <v>1213</v>
      </c>
      <c r="C446">
        <v>2.6528709900000003</v>
      </c>
      <c r="D446">
        <v>2</v>
      </c>
    </row>
    <row r="447" spans="1:4" x14ac:dyDescent="0.25">
      <c r="A447" t="s">
        <v>2990</v>
      </c>
      <c r="B447" t="s">
        <v>1215</v>
      </c>
      <c r="C447">
        <v>15412.235599450005</v>
      </c>
      <c r="D447">
        <v>4090</v>
      </c>
    </row>
    <row r="448" spans="1:4" x14ac:dyDescent="0.25">
      <c r="A448" t="s">
        <v>2990</v>
      </c>
      <c r="B448" t="s">
        <v>1217</v>
      </c>
      <c r="C448">
        <v>0.20669370000000001</v>
      </c>
      <c r="D448">
        <v>2</v>
      </c>
    </row>
    <row r="449" spans="1:4" x14ac:dyDescent="0.25">
      <c r="A449" t="s">
        <v>2990</v>
      </c>
      <c r="B449" t="s">
        <v>1223</v>
      </c>
      <c r="C449">
        <v>2474.8670687200001</v>
      </c>
      <c r="D449">
        <v>296</v>
      </c>
    </row>
    <row r="450" spans="1:4" x14ac:dyDescent="0.25">
      <c r="A450" t="s">
        <v>2990</v>
      </c>
      <c r="B450" t="s">
        <v>1225</v>
      </c>
      <c r="C450">
        <v>13465.408093549995</v>
      </c>
      <c r="D450">
        <v>4326</v>
      </c>
    </row>
    <row r="451" spans="1:4" x14ac:dyDescent="0.25">
      <c r="A451" t="s">
        <v>2990</v>
      </c>
      <c r="B451" t="s">
        <v>1235</v>
      </c>
      <c r="D451">
        <v>6297.6143111068077</v>
      </c>
    </row>
    <row r="452" spans="1:4" x14ac:dyDescent="0.25">
      <c r="A452" t="s">
        <v>2990</v>
      </c>
      <c r="B452" t="s">
        <v>1236</v>
      </c>
      <c r="D452">
        <v>1.5918830808000002</v>
      </c>
    </row>
    <row r="453" spans="1:4" x14ac:dyDescent="0.25">
      <c r="A453" t="s">
        <v>2990</v>
      </c>
      <c r="B453" t="s">
        <v>1238</v>
      </c>
      <c r="D453">
        <v>8.5106779800000004E-2</v>
      </c>
    </row>
    <row r="454" spans="1:4" x14ac:dyDescent="0.25">
      <c r="A454" t="s">
        <v>2990</v>
      </c>
      <c r="B454" t="s">
        <v>1239</v>
      </c>
      <c r="D454">
        <v>5348.2349137578958</v>
      </c>
    </row>
    <row r="455" spans="1:4" x14ac:dyDescent="0.25">
      <c r="A455" t="s">
        <v>2990</v>
      </c>
      <c r="B455" t="s">
        <v>1240</v>
      </c>
      <c r="D455">
        <v>0</v>
      </c>
    </row>
    <row r="456" spans="1:4" x14ac:dyDescent="0.25">
      <c r="A456" t="s">
        <v>2990</v>
      </c>
      <c r="B456" t="s">
        <v>1286</v>
      </c>
      <c r="C456">
        <v>3777.6983544100044</v>
      </c>
      <c r="D456">
        <v>4008</v>
      </c>
    </row>
    <row r="457" spans="1:4" x14ac:dyDescent="0.25">
      <c r="A457" t="s">
        <v>2990</v>
      </c>
      <c r="B457" t="s">
        <v>1287</v>
      </c>
      <c r="C457">
        <v>9267.2944011799718</v>
      </c>
      <c r="D457">
        <v>2916</v>
      </c>
    </row>
    <row r="458" spans="1:4" x14ac:dyDescent="0.25">
      <c r="A458" t="s">
        <v>2990</v>
      </c>
      <c r="B458" t="s">
        <v>1288</v>
      </c>
      <c r="C458">
        <v>14328.819426840002</v>
      </c>
      <c r="D458">
        <v>1647</v>
      </c>
    </row>
    <row r="459" spans="1:4" x14ac:dyDescent="0.25">
      <c r="A459" t="s">
        <v>2990</v>
      </c>
      <c r="B459" t="s">
        <v>1289</v>
      </c>
      <c r="C459">
        <v>4612.3992592800005</v>
      </c>
      <c r="D459">
        <v>154</v>
      </c>
    </row>
    <row r="460" spans="1:4" x14ac:dyDescent="0.25">
      <c r="A460" t="s">
        <v>2990</v>
      </c>
      <c r="B460" t="s">
        <v>1290</v>
      </c>
      <c r="C460">
        <v>3434.1977882199999</v>
      </c>
      <c r="D460">
        <v>51</v>
      </c>
    </row>
    <row r="461" spans="1:4" x14ac:dyDescent="0.25">
      <c r="A461" t="s">
        <v>2990</v>
      </c>
      <c r="B461" t="s">
        <v>1291</v>
      </c>
      <c r="C461">
        <v>7460.1254613999999</v>
      </c>
      <c r="D461">
        <v>36</v>
      </c>
    </row>
    <row r="462" spans="1:4" x14ac:dyDescent="0.25">
      <c r="A462" t="s">
        <v>2990</v>
      </c>
      <c r="B462" t="s">
        <v>1332</v>
      </c>
      <c r="C462">
        <v>0.54823053843482217</v>
      </c>
    </row>
    <row r="463" spans="1:4" x14ac:dyDescent="0.25">
      <c r="A463" t="s">
        <v>2990</v>
      </c>
      <c r="B463" t="s">
        <v>1333</v>
      </c>
      <c r="C463">
        <v>10557.775896431891</v>
      </c>
    </row>
    <row r="464" spans="1:4" x14ac:dyDescent="0.25">
      <c r="A464" t="s">
        <v>2990</v>
      </c>
      <c r="B464" t="s">
        <v>1334</v>
      </c>
      <c r="C464">
        <v>12846.675474060843</v>
      </c>
    </row>
    <row r="465" spans="1:4" x14ac:dyDescent="0.25">
      <c r="A465" t="s">
        <v>2990</v>
      </c>
      <c r="B465" t="s">
        <v>1335</v>
      </c>
      <c r="C465">
        <v>11922.552709779276</v>
      </c>
    </row>
    <row r="466" spans="1:4" x14ac:dyDescent="0.25">
      <c r="A466" t="s">
        <v>2990</v>
      </c>
      <c r="B466" t="s">
        <v>1336</v>
      </c>
      <c r="C466">
        <v>4454.2748258896208</v>
      </c>
    </row>
    <row r="467" spans="1:4" x14ac:dyDescent="0.25">
      <c r="A467" t="s">
        <v>2990</v>
      </c>
      <c r="B467" t="s">
        <v>1337</v>
      </c>
      <c r="C467">
        <v>1583.3703415002753</v>
      </c>
    </row>
    <row r="468" spans="1:4" x14ac:dyDescent="0.25">
      <c r="A468" t="s">
        <v>2990</v>
      </c>
      <c r="B468" t="s">
        <v>1338</v>
      </c>
      <c r="C468">
        <v>711.11898458010705</v>
      </c>
    </row>
    <row r="469" spans="1:4" x14ac:dyDescent="0.25">
      <c r="A469" t="s">
        <v>2990</v>
      </c>
      <c r="B469" t="s">
        <v>1339</v>
      </c>
      <c r="C469">
        <v>202.96100937809859</v>
      </c>
    </row>
    <row r="470" spans="1:4" x14ac:dyDescent="0.25">
      <c r="A470" t="s">
        <v>2990</v>
      </c>
      <c r="B470" t="s">
        <v>1340</v>
      </c>
      <c r="C470">
        <v>170.38157663996566</v>
      </c>
    </row>
    <row r="471" spans="1:4" x14ac:dyDescent="0.25">
      <c r="A471" t="s">
        <v>2990</v>
      </c>
      <c r="B471" t="s">
        <v>1353</v>
      </c>
      <c r="C471">
        <v>6.7091641833040991E-2</v>
      </c>
    </row>
    <row r="472" spans="1:4" x14ac:dyDescent="0.25">
      <c r="A472" t="s">
        <v>2990</v>
      </c>
      <c r="B472" t="s">
        <v>1373</v>
      </c>
      <c r="C472">
        <v>4.0081966709886E-4</v>
      </c>
    </row>
    <row r="473" spans="1:4" x14ac:dyDescent="0.25">
      <c r="A473" t="s">
        <v>2990</v>
      </c>
      <c r="B473" t="s">
        <v>1355</v>
      </c>
      <c r="C473">
        <v>0.30147680544673444</v>
      </c>
    </row>
    <row r="474" spans="1:4" x14ac:dyDescent="0.25">
      <c r="A474" t="s">
        <v>2990</v>
      </c>
      <c r="B474" t="s">
        <v>1357</v>
      </c>
      <c r="C474">
        <v>1.0403733672196968E-2</v>
      </c>
    </row>
    <row r="475" spans="1:4" x14ac:dyDescent="0.25">
      <c r="A475" t="s">
        <v>2990</v>
      </c>
      <c r="B475" t="s">
        <v>1361</v>
      </c>
      <c r="C475">
        <v>0.16518687097463317</v>
      </c>
    </row>
    <row r="476" spans="1:4" x14ac:dyDescent="0.25">
      <c r="A476" t="s">
        <v>2990</v>
      </c>
      <c r="B476" t="s">
        <v>1363</v>
      </c>
      <c r="C476">
        <v>0.3853975693890157</v>
      </c>
    </row>
    <row r="477" spans="1:4" x14ac:dyDescent="0.25">
      <c r="A477" t="s">
        <v>2990</v>
      </c>
      <c r="B477" t="s">
        <v>1365</v>
      </c>
      <c r="C477">
        <v>6.3209944836532797E-3</v>
      </c>
    </row>
    <row r="478" spans="1:4" x14ac:dyDescent="0.25">
      <c r="A478" t="s">
        <v>2990</v>
      </c>
      <c r="B478" t="s">
        <v>1369</v>
      </c>
      <c r="C478">
        <v>5.4910319235503234E-2</v>
      </c>
    </row>
    <row r="479" spans="1:4" x14ac:dyDescent="0.25">
      <c r="A479" t="s">
        <v>2990</v>
      </c>
      <c r="B479" t="s">
        <v>1396</v>
      </c>
      <c r="C479">
        <v>2484.0305796799989</v>
      </c>
      <c r="D479">
        <v>240</v>
      </c>
    </row>
    <row r="480" spans="1:4" x14ac:dyDescent="0.25">
      <c r="A480" t="s">
        <v>2990</v>
      </c>
      <c r="B480" t="s">
        <v>1405</v>
      </c>
      <c r="C480">
        <v>5282.7023266299911</v>
      </c>
      <c r="D480">
        <v>830</v>
      </c>
    </row>
    <row r="481" spans="1:4" x14ac:dyDescent="0.25">
      <c r="A481" t="s">
        <v>2990</v>
      </c>
      <c r="B481" t="s">
        <v>1406</v>
      </c>
      <c r="C481">
        <v>8311.9178050800056</v>
      </c>
      <c r="D481">
        <v>1177</v>
      </c>
    </row>
    <row r="482" spans="1:4" x14ac:dyDescent="0.25">
      <c r="A482" t="s">
        <v>2990</v>
      </c>
      <c r="B482" t="s">
        <v>1407</v>
      </c>
      <c r="C482">
        <v>7246.4189950700074</v>
      </c>
      <c r="D482">
        <v>1207</v>
      </c>
    </row>
    <row r="483" spans="1:4" x14ac:dyDescent="0.25">
      <c r="A483" t="s">
        <v>2990</v>
      </c>
      <c r="B483" t="s">
        <v>1408</v>
      </c>
      <c r="C483">
        <v>1431.2080528600009</v>
      </c>
      <c r="D483">
        <v>242</v>
      </c>
    </row>
    <row r="484" spans="1:4" x14ac:dyDescent="0.25">
      <c r="A484" t="s">
        <v>2990</v>
      </c>
      <c r="B484" t="s">
        <v>1409</v>
      </c>
      <c r="C484">
        <v>95.598218219999993</v>
      </c>
      <c r="D484">
        <v>11</v>
      </c>
    </row>
    <row r="485" spans="1:4" x14ac:dyDescent="0.25">
      <c r="A485" t="s">
        <v>2990</v>
      </c>
      <c r="B485" t="s">
        <v>1413</v>
      </c>
      <c r="C485">
        <v>9613.6586037800025</v>
      </c>
      <c r="D485">
        <v>1185</v>
      </c>
    </row>
    <row r="486" spans="1:4" x14ac:dyDescent="0.25">
      <c r="A486" t="s">
        <v>2990</v>
      </c>
      <c r="B486" t="s">
        <v>1397</v>
      </c>
      <c r="C486">
        <v>1492.1193232899993</v>
      </c>
      <c r="D486">
        <v>165</v>
      </c>
    </row>
    <row r="487" spans="1:4" x14ac:dyDescent="0.25">
      <c r="A487" t="s">
        <v>2990</v>
      </c>
      <c r="B487" t="s">
        <v>1398</v>
      </c>
      <c r="C487">
        <v>2578.0330704199991</v>
      </c>
      <c r="D487">
        <v>397</v>
      </c>
    </row>
    <row r="488" spans="1:4" x14ac:dyDescent="0.25">
      <c r="A488" t="s">
        <v>2990</v>
      </c>
      <c r="B488" t="s">
        <v>1399</v>
      </c>
      <c r="C488">
        <v>1249.3776733500008</v>
      </c>
      <c r="D488">
        <v>255</v>
      </c>
    </row>
    <row r="489" spans="1:4" x14ac:dyDescent="0.25">
      <c r="A489" t="s">
        <v>2990</v>
      </c>
      <c r="B489" t="s">
        <v>1400</v>
      </c>
      <c r="C489">
        <v>414.35256895000015</v>
      </c>
      <c r="D489">
        <v>130</v>
      </c>
    </row>
    <row r="490" spans="1:4" x14ac:dyDescent="0.25">
      <c r="A490" t="s">
        <v>2990</v>
      </c>
      <c r="B490" t="s">
        <v>1401</v>
      </c>
      <c r="C490">
        <v>318.05243927999993</v>
      </c>
      <c r="D490">
        <v>66</v>
      </c>
    </row>
    <row r="491" spans="1:4" x14ac:dyDescent="0.25">
      <c r="A491" t="s">
        <v>2990</v>
      </c>
      <c r="B491" t="s">
        <v>1402</v>
      </c>
      <c r="C491">
        <v>228.53089323</v>
      </c>
      <c r="D491">
        <v>65</v>
      </c>
    </row>
    <row r="492" spans="1:4" x14ac:dyDescent="0.25">
      <c r="A492" t="s">
        <v>2990</v>
      </c>
      <c r="B492" t="s">
        <v>1403</v>
      </c>
      <c r="C492">
        <v>1213.7541541999997</v>
      </c>
      <c r="D492">
        <v>146</v>
      </c>
    </row>
    <row r="493" spans="1:4" x14ac:dyDescent="0.25">
      <c r="A493" t="s">
        <v>2990</v>
      </c>
      <c r="B493" t="s">
        <v>1404</v>
      </c>
      <c r="C493">
        <v>920.77998729000012</v>
      </c>
      <c r="D493">
        <v>160</v>
      </c>
    </row>
    <row r="494" spans="1:4" x14ac:dyDescent="0.25">
      <c r="A494" t="s">
        <v>2990</v>
      </c>
      <c r="B494" t="s">
        <v>1419</v>
      </c>
      <c r="C494">
        <v>2484.0305796799989</v>
      </c>
      <c r="D494">
        <v>240</v>
      </c>
    </row>
    <row r="495" spans="1:4" x14ac:dyDescent="0.25">
      <c r="A495" t="s">
        <v>2990</v>
      </c>
      <c r="B495" t="s">
        <v>1428</v>
      </c>
      <c r="C495">
        <v>5282.7023266299911</v>
      </c>
      <c r="D495">
        <v>830</v>
      </c>
    </row>
    <row r="496" spans="1:4" x14ac:dyDescent="0.25">
      <c r="A496" t="s">
        <v>2990</v>
      </c>
      <c r="B496" t="s">
        <v>1429</v>
      </c>
      <c r="C496">
        <v>8311.9178050800056</v>
      </c>
      <c r="D496">
        <v>1177</v>
      </c>
    </row>
    <row r="497" spans="1:4" x14ac:dyDescent="0.25">
      <c r="A497" t="s">
        <v>2990</v>
      </c>
      <c r="B497" t="s">
        <v>1430</v>
      </c>
      <c r="C497">
        <v>7246.4189950700074</v>
      </c>
      <c r="D497">
        <v>1207</v>
      </c>
    </row>
    <row r="498" spans="1:4" x14ac:dyDescent="0.25">
      <c r="A498" t="s">
        <v>2990</v>
      </c>
      <c r="B498" t="s">
        <v>1431</v>
      </c>
      <c r="C498">
        <v>1431.2080528600009</v>
      </c>
      <c r="D498">
        <v>242</v>
      </c>
    </row>
    <row r="499" spans="1:4" x14ac:dyDescent="0.25">
      <c r="A499" t="s">
        <v>2990</v>
      </c>
      <c r="B499" t="s">
        <v>1432</v>
      </c>
      <c r="C499">
        <v>95.598218219999993</v>
      </c>
      <c r="D499">
        <v>11</v>
      </c>
    </row>
    <row r="500" spans="1:4" x14ac:dyDescent="0.25">
      <c r="A500" t="s">
        <v>2990</v>
      </c>
      <c r="B500" t="s">
        <v>1436</v>
      </c>
      <c r="C500">
        <v>9613.6586037800025</v>
      </c>
      <c r="D500">
        <v>1185</v>
      </c>
    </row>
    <row r="501" spans="1:4" x14ac:dyDescent="0.25">
      <c r="A501" t="s">
        <v>2990</v>
      </c>
      <c r="B501" t="s">
        <v>1420</v>
      </c>
      <c r="C501">
        <v>1492.1193232899993</v>
      </c>
      <c r="D501">
        <v>165</v>
      </c>
    </row>
    <row r="502" spans="1:4" x14ac:dyDescent="0.25">
      <c r="A502" t="s">
        <v>2990</v>
      </c>
      <c r="B502" t="s">
        <v>1421</v>
      </c>
      <c r="C502">
        <v>2578.0330704199991</v>
      </c>
      <c r="D502">
        <v>397</v>
      </c>
    </row>
    <row r="503" spans="1:4" x14ac:dyDescent="0.25">
      <c r="A503" t="s">
        <v>2990</v>
      </c>
      <c r="B503" t="s">
        <v>1422</v>
      </c>
      <c r="C503">
        <v>1249.3776733500008</v>
      </c>
      <c r="D503">
        <v>255</v>
      </c>
    </row>
    <row r="504" spans="1:4" x14ac:dyDescent="0.25">
      <c r="A504" t="s">
        <v>2990</v>
      </c>
      <c r="B504" t="s">
        <v>1423</v>
      </c>
      <c r="C504">
        <v>414.35256895000015</v>
      </c>
      <c r="D504">
        <v>130</v>
      </c>
    </row>
    <row r="505" spans="1:4" x14ac:dyDescent="0.25">
      <c r="A505" t="s">
        <v>2990</v>
      </c>
      <c r="B505" t="s">
        <v>1424</v>
      </c>
      <c r="C505">
        <v>318.05243927999993</v>
      </c>
      <c r="D505">
        <v>66</v>
      </c>
    </row>
    <row r="506" spans="1:4" x14ac:dyDescent="0.25">
      <c r="A506" t="s">
        <v>2990</v>
      </c>
      <c r="B506" t="s">
        <v>1425</v>
      </c>
      <c r="C506">
        <v>228.53089323</v>
      </c>
      <c r="D506">
        <v>65</v>
      </c>
    </row>
    <row r="507" spans="1:4" x14ac:dyDescent="0.25">
      <c r="A507" t="s">
        <v>2990</v>
      </c>
      <c r="B507" t="s">
        <v>1426</v>
      </c>
      <c r="C507">
        <v>1213.7541541999997</v>
      </c>
      <c r="D507">
        <v>146</v>
      </c>
    </row>
    <row r="508" spans="1:4" x14ac:dyDescent="0.25">
      <c r="A508" t="s">
        <v>2990</v>
      </c>
      <c r="B508" t="s">
        <v>1427</v>
      </c>
      <c r="C508">
        <v>920.77998729000012</v>
      </c>
      <c r="D508">
        <v>160</v>
      </c>
    </row>
    <row r="509" spans="1:4" x14ac:dyDescent="0.25">
      <c r="A509" t="s">
        <v>2990</v>
      </c>
      <c r="B509" t="s">
        <v>1442</v>
      </c>
      <c r="C509">
        <v>11752.088107979996</v>
      </c>
      <c r="D509">
        <v>1880</v>
      </c>
    </row>
    <row r="510" spans="1:4" x14ac:dyDescent="0.25">
      <c r="A510" t="s">
        <v>2990</v>
      </c>
      <c r="B510" t="s">
        <v>1451</v>
      </c>
      <c r="C510">
        <v>1183.3887605700002</v>
      </c>
      <c r="D510">
        <v>153</v>
      </c>
    </row>
    <row r="511" spans="1:4" x14ac:dyDescent="0.25">
      <c r="A511" t="s">
        <v>2990</v>
      </c>
      <c r="B511" t="s">
        <v>1452</v>
      </c>
      <c r="C511">
        <v>1739.1988749700008</v>
      </c>
      <c r="D511">
        <v>121</v>
      </c>
    </row>
    <row r="512" spans="1:4" x14ac:dyDescent="0.25">
      <c r="A512" t="s">
        <v>2990</v>
      </c>
      <c r="B512" t="s">
        <v>1453</v>
      </c>
      <c r="C512">
        <v>1575.1322421100001</v>
      </c>
      <c r="D512">
        <v>146</v>
      </c>
    </row>
    <row r="513" spans="1:4" x14ac:dyDescent="0.25">
      <c r="A513" t="s">
        <v>2990</v>
      </c>
      <c r="B513" t="s">
        <v>1454</v>
      </c>
      <c r="C513">
        <v>3400.8225109000023</v>
      </c>
      <c r="D513">
        <v>239</v>
      </c>
    </row>
    <row r="514" spans="1:4" x14ac:dyDescent="0.25">
      <c r="A514" t="s">
        <v>2990</v>
      </c>
      <c r="B514" t="s">
        <v>1443</v>
      </c>
      <c r="C514">
        <v>4376.7658209299989</v>
      </c>
      <c r="D514">
        <v>588</v>
      </c>
    </row>
    <row r="515" spans="1:4" x14ac:dyDescent="0.25">
      <c r="A515" t="s">
        <v>2990</v>
      </c>
      <c r="B515" t="s">
        <v>1444</v>
      </c>
      <c r="C515">
        <v>2801.419685259998</v>
      </c>
      <c r="D515">
        <v>297</v>
      </c>
    </row>
    <row r="516" spans="1:4" x14ac:dyDescent="0.25">
      <c r="A516" t="s">
        <v>2990</v>
      </c>
      <c r="B516" t="s">
        <v>1445</v>
      </c>
      <c r="C516">
        <v>3090.2803730100004</v>
      </c>
      <c r="D516">
        <v>515</v>
      </c>
    </row>
    <row r="517" spans="1:4" x14ac:dyDescent="0.25">
      <c r="A517" t="s">
        <v>2990</v>
      </c>
      <c r="B517" t="s">
        <v>1446</v>
      </c>
      <c r="C517">
        <v>3279.3024475100019</v>
      </c>
      <c r="D517">
        <v>552</v>
      </c>
    </row>
    <row r="518" spans="1:4" x14ac:dyDescent="0.25">
      <c r="A518" t="s">
        <v>2990</v>
      </c>
      <c r="B518" t="s">
        <v>1447</v>
      </c>
      <c r="C518">
        <v>3156.7116456200001</v>
      </c>
      <c r="D518">
        <v>446</v>
      </c>
    </row>
    <row r="519" spans="1:4" x14ac:dyDescent="0.25">
      <c r="A519" t="s">
        <v>2990</v>
      </c>
      <c r="B519" t="s">
        <v>1448</v>
      </c>
      <c r="C519">
        <v>1689.4926253699998</v>
      </c>
      <c r="D519">
        <v>287</v>
      </c>
    </row>
    <row r="520" spans="1:4" x14ac:dyDescent="0.25">
      <c r="A520" t="s">
        <v>2990</v>
      </c>
      <c r="B520" t="s">
        <v>1449</v>
      </c>
      <c r="C520">
        <v>2309.9168483700009</v>
      </c>
      <c r="D520">
        <v>238</v>
      </c>
    </row>
    <row r="521" spans="1:4" x14ac:dyDescent="0.25">
      <c r="A521" t="s">
        <v>2990</v>
      </c>
      <c r="B521" t="s">
        <v>1450</v>
      </c>
      <c r="C521">
        <v>2526.014748730001</v>
      </c>
      <c r="D521">
        <v>321</v>
      </c>
    </row>
    <row r="522" spans="1:4" x14ac:dyDescent="0.25">
      <c r="A522" t="s">
        <v>2990</v>
      </c>
      <c r="B522" t="s">
        <v>1467</v>
      </c>
      <c r="C522">
        <v>1575.1322421100001</v>
      </c>
      <c r="D522">
        <v>146</v>
      </c>
    </row>
    <row r="523" spans="1:4" x14ac:dyDescent="0.25">
      <c r="A523" t="s">
        <v>2990</v>
      </c>
      <c r="B523" t="s">
        <v>1468</v>
      </c>
      <c r="C523">
        <v>41305.40244922007</v>
      </c>
      <c r="D523">
        <v>5637</v>
      </c>
    </row>
    <row r="524" spans="1:4" x14ac:dyDescent="0.25">
      <c r="A524" t="s">
        <v>2990</v>
      </c>
      <c r="B524" t="s">
        <v>1474</v>
      </c>
      <c r="D524">
        <v>1607.7356491332998</v>
      </c>
    </row>
    <row r="525" spans="1:4" x14ac:dyDescent="0.25">
      <c r="A525" t="s">
        <v>2990</v>
      </c>
      <c r="B525" t="s">
        <v>1484</v>
      </c>
      <c r="D525">
        <v>1.5829542727000001</v>
      </c>
    </row>
    <row r="526" spans="1:4" x14ac:dyDescent="0.25">
      <c r="A526" t="s">
        <v>2990</v>
      </c>
      <c r="B526" t="s">
        <v>1486</v>
      </c>
      <c r="D526">
        <v>551.40842726770006</v>
      </c>
    </row>
    <row r="527" spans="1:4" x14ac:dyDescent="0.25">
      <c r="A527" t="s">
        <v>2990</v>
      </c>
      <c r="B527" t="s">
        <v>1475</v>
      </c>
      <c r="D527">
        <v>6779.3430334546028</v>
      </c>
    </row>
    <row r="528" spans="1:4" x14ac:dyDescent="0.25">
      <c r="A528" t="s">
        <v>2990</v>
      </c>
      <c r="B528" t="s">
        <v>1476</v>
      </c>
      <c r="D528">
        <v>300.68123388100003</v>
      </c>
    </row>
    <row r="529" spans="1:5" x14ac:dyDescent="0.25">
      <c r="A529" t="s">
        <v>2990</v>
      </c>
      <c r="B529" t="s">
        <v>1478</v>
      </c>
      <c r="D529">
        <v>208358.60378874216</v>
      </c>
    </row>
    <row r="530" spans="1:5" x14ac:dyDescent="0.25">
      <c r="A530" t="s">
        <v>2990</v>
      </c>
      <c r="B530" t="s">
        <v>1479</v>
      </c>
      <c r="D530">
        <v>317677.50821790617</v>
      </c>
    </row>
    <row r="531" spans="1:5" x14ac:dyDescent="0.25">
      <c r="A531" t="s">
        <v>2990</v>
      </c>
      <c r="B531" t="s">
        <v>1480</v>
      </c>
      <c r="D531">
        <v>11.409737162399999</v>
      </c>
    </row>
    <row r="532" spans="1:5" x14ac:dyDescent="0.25">
      <c r="A532" t="s">
        <v>2990</v>
      </c>
      <c r="B532" t="s">
        <v>1482</v>
      </c>
      <c r="D532">
        <v>1700.5956372543994</v>
      </c>
    </row>
    <row r="533" spans="1:5" x14ac:dyDescent="0.25">
      <c r="A533" t="s">
        <v>2990</v>
      </c>
      <c r="B533" t="s">
        <v>954</v>
      </c>
      <c r="C533">
        <v>0.29540351696535055</v>
      </c>
      <c r="D533">
        <v>0.17307422111181281</v>
      </c>
      <c r="E533">
        <v>0.2062251185776148</v>
      </c>
    </row>
    <row r="534" spans="1:5" x14ac:dyDescent="0.25">
      <c r="A534" t="s">
        <v>2990</v>
      </c>
      <c r="B534" t="s">
        <v>955</v>
      </c>
    </row>
    <row r="535" spans="1:5" x14ac:dyDescent="0.25">
      <c r="A535" t="s">
        <v>2990</v>
      </c>
      <c r="B535" t="s">
        <v>956</v>
      </c>
      <c r="C535">
        <v>0.70445087889003011</v>
      </c>
      <c r="D535">
        <v>0.82690929264576762</v>
      </c>
      <c r="E535">
        <v>0.79372340458914314</v>
      </c>
    </row>
    <row r="536" spans="1:5" x14ac:dyDescent="0.25">
      <c r="A536" t="s">
        <v>2990</v>
      </c>
      <c r="B536" t="s">
        <v>1094</v>
      </c>
      <c r="C536">
        <v>0.80698009152610917</v>
      </c>
    </row>
    <row r="537" spans="1:5" x14ac:dyDescent="0.25">
      <c r="A537" t="s">
        <v>2990</v>
      </c>
      <c r="B537" t="s">
        <v>1102</v>
      </c>
      <c r="C537">
        <v>0.15584414108672301</v>
      </c>
    </row>
    <row r="538" spans="1:5" x14ac:dyDescent="0.25">
      <c r="A538" t="s">
        <v>2990</v>
      </c>
      <c r="B538" t="s">
        <v>1378</v>
      </c>
      <c r="C538">
        <v>8.811245298123431E-3</v>
      </c>
    </row>
    <row r="539" spans="1:5" x14ac:dyDescent="0.25">
      <c r="A539" t="s">
        <v>2991</v>
      </c>
      <c r="B539" t="s">
        <v>765</v>
      </c>
      <c r="C539">
        <v>708289.89935295505</v>
      </c>
    </row>
    <row r="540" spans="1:5" x14ac:dyDescent="0.25">
      <c r="A540" t="s">
        <v>2991</v>
      </c>
      <c r="B540" t="s">
        <v>767</v>
      </c>
      <c r="C540">
        <v>190752.11375040025</v>
      </c>
    </row>
    <row r="541" spans="1:5" x14ac:dyDescent="0.25">
      <c r="A541" t="s">
        <v>2991</v>
      </c>
      <c r="B541" t="s">
        <v>788</v>
      </c>
      <c r="C541">
        <v>342159</v>
      </c>
      <c r="D541">
        <v>20676</v>
      </c>
    </row>
    <row r="542" spans="1:5" x14ac:dyDescent="0.25">
      <c r="A542" t="s">
        <v>2991</v>
      </c>
      <c r="B542" t="s">
        <v>801</v>
      </c>
      <c r="C542">
        <v>1.4961864321940774E-2</v>
      </c>
      <c r="D542">
        <v>5.7303238114272605E-2</v>
      </c>
      <c r="E542">
        <v>1.4153040363840267E-2</v>
      </c>
    </row>
    <row r="543" spans="1:5" x14ac:dyDescent="0.25">
      <c r="A543" t="s">
        <v>2991</v>
      </c>
      <c r="B543" t="s">
        <v>828</v>
      </c>
      <c r="C543">
        <v>2.9119830284523572E-3</v>
      </c>
      <c r="D543">
        <v>1.7209458225010719E-2</v>
      </c>
      <c r="E543">
        <v>5.9455160283433481E-3</v>
      </c>
    </row>
    <row r="544" spans="1:5" x14ac:dyDescent="0.25">
      <c r="A544" t="s">
        <v>2991</v>
      </c>
      <c r="B544" t="s">
        <v>830</v>
      </c>
      <c r="C544">
        <v>3.7474321330076893E-3</v>
      </c>
      <c r="E544">
        <v>2.9523295793017616E-3</v>
      </c>
    </row>
    <row r="545" spans="1:5" x14ac:dyDescent="0.25">
      <c r="A545" t="s">
        <v>2991</v>
      </c>
      <c r="B545" t="s">
        <v>832</v>
      </c>
      <c r="C545">
        <v>1.8962281784364945E-2</v>
      </c>
      <c r="D545">
        <v>1.2163891712865147E-2</v>
      </c>
      <c r="E545">
        <v>1.7519849442674977E-2</v>
      </c>
    </row>
    <row r="546" spans="1:5" x14ac:dyDescent="0.25">
      <c r="A546" t="s">
        <v>2991</v>
      </c>
      <c r="B546" t="s">
        <v>862</v>
      </c>
      <c r="C546">
        <v>5.5223462008469519E-3</v>
      </c>
      <c r="E546">
        <v>4.350655450781905E-3</v>
      </c>
    </row>
    <row r="547" spans="1:5" x14ac:dyDescent="0.25">
      <c r="A547" t="s">
        <v>2991</v>
      </c>
      <c r="B547" t="s">
        <v>864</v>
      </c>
      <c r="C547">
        <v>1.8171727035523354E-2</v>
      </c>
      <c r="D547">
        <v>0.11844336150142726</v>
      </c>
      <c r="E547">
        <v>3.9446624031221372E-2</v>
      </c>
    </row>
    <row r="548" spans="1:5" x14ac:dyDescent="0.25">
      <c r="A548" t="s">
        <v>2991</v>
      </c>
      <c r="B548" t="s">
        <v>875</v>
      </c>
      <c r="D548">
        <v>1.6637963316112118E-2</v>
      </c>
      <c r="E548">
        <v>3.5301205336275921E-3</v>
      </c>
    </row>
    <row r="549" spans="1:5" x14ac:dyDescent="0.25">
      <c r="A549" t="s">
        <v>2991</v>
      </c>
      <c r="B549" t="s">
        <v>824</v>
      </c>
      <c r="C549">
        <v>0.95068422981780476</v>
      </c>
      <c r="D549">
        <v>0.83554532524458469</v>
      </c>
      <c r="E549">
        <v>0.92625490493404905</v>
      </c>
    </row>
    <row r="550" spans="1:5" x14ac:dyDescent="0.25">
      <c r="A550" t="s">
        <v>2991</v>
      </c>
      <c r="B550" t="s">
        <v>896</v>
      </c>
      <c r="C550">
        <v>0.37257634674253126</v>
      </c>
      <c r="D550">
        <v>0.3051812410500771</v>
      </c>
      <c r="E550">
        <v>0.359677311669721</v>
      </c>
    </row>
    <row r="551" spans="1:5" x14ac:dyDescent="0.25">
      <c r="A551" t="s">
        <v>2991</v>
      </c>
      <c r="B551" t="s">
        <v>897</v>
      </c>
      <c r="C551">
        <v>0.11020170330634686</v>
      </c>
      <c r="D551">
        <v>0.12589130342789748</v>
      </c>
      <c r="E551">
        <v>0.11320460240661356</v>
      </c>
    </row>
    <row r="552" spans="1:5" x14ac:dyDescent="0.25">
      <c r="A552" t="s">
        <v>2991</v>
      </c>
      <c r="B552" t="s">
        <v>899</v>
      </c>
      <c r="C552">
        <v>0.10967344228912866</v>
      </c>
      <c r="D552">
        <v>0.14784542387519606</v>
      </c>
      <c r="E552">
        <v>0.11697933971622446</v>
      </c>
    </row>
    <row r="553" spans="1:5" x14ac:dyDescent="0.25">
      <c r="A553" t="s">
        <v>2991</v>
      </c>
      <c r="B553" t="s">
        <v>900</v>
      </c>
      <c r="C553">
        <v>0.23714185276917504</v>
      </c>
      <c r="D553">
        <v>0.23734921408106677</v>
      </c>
      <c r="E553">
        <v>0.23718154052999024</v>
      </c>
    </row>
    <row r="554" spans="1:5" x14ac:dyDescent="0.25">
      <c r="A554" t="s">
        <v>2991</v>
      </c>
      <c r="B554" t="s">
        <v>901</v>
      </c>
      <c r="C554">
        <v>0.17040665489281814</v>
      </c>
      <c r="D554">
        <v>0.18373281756576254</v>
      </c>
      <c r="E554">
        <v>0.17295720567745074</v>
      </c>
    </row>
    <row r="555" spans="1:5" x14ac:dyDescent="0.25">
      <c r="A555" t="s">
        <v>2991</v>
      </c>
      <c r="B555" t="s">
        <v>948</v>
      </c>
    </row>
    <row r="556" spans="1:5" x14ac:dyDescent="0.25">
      <c r="A556" t="s">
        <v>2991</v>
      </c>
      <c r="B556" t="s">
        <v>960</v>
      </c>
      <c r="C556">
        <v>0.60420531702679892</v>
      </c>
      <c r="D556">
        <v>0.7062140784920008</v>
      </c>
      <c r="E556">
        <v>0.62584878483691786</v>
      </c>
    </row>
    <row r="557" spans="1:5" x14ac:dyDescent="0.25">
      <c r="A557" t="s">
        <v>2991</v>
      </c>
      <c r="B557" t="s">
        <v>962</v>
      </c>
      <c r="C557">
        <v>0.3957946829732012</v>
      </c>
      <c r="D557">
        <v>0.2937859215079992</v>
      </c>
      <c r="E557">
        <v>0.37415121516308214</v>
      </c>
    </row>
    <row r="558" spans="1:5" x14ac:dyDescent="0.25">
      <c r="A558" t="s">
        <v>2991</v>
      </c>
      <c r="B558" t="s">
        <v>972</v>
      </c>
      <c r="C558">
        <v>7.93076908555439E-2</v>
      </c>
      <c r="D558">
        <v>3.1327471461256383E-2</v>
      </c>
      <c r="E558">
        <v>6.912760123317388E-2</v>
      </c>
    </row>
    <row r="559" spans="1:5" x14ac:dyDescent="0.25">
      <c r="A559" t="s">
        <v>2991</v>
      </c>
      <c r="B559" t="s">
        <v>974</v>
      </c>
      <c r="C559">
        <v>5.8983075109688275E-2</v>
      </c>
      <c r="D559">
        <v>3.7377808556499088E-2</v>
      </c>
      <c r="E559">
        <v>5.4399028754684622E-2</v>
      </c>
    </row>
    <row r="560" spans="1:5" x14ac:dyDescent="0.25">
      <c r="A560" t="s">
        <v>2991</v>
      </c>
      <c r="B560" t="s">
        <v>976</v>
      </c>
      <c r="C560">
        <v>4.7190683360504811E-2</v>
      </c>
      <c r="D560">
        <v>3.2679780697250166E-2</v>
      </c>
      <c r="E560">
        <v>4.411186689242072E-2</v>
      </c>
    </row>
    <row r="561" spans="1:5" x14ac:dyDescent="0.25">
      <c r="A561" t="s">
        <v>2991</v>
      </c>
      <c r="B561" t="s">
        <v>978</v>
      </c>
      <c r="C561">
        <v>0.10250770447286488</v>
      </c>
      <c r="D561">
        <v>0.1658886401594783</v>
      </c>
      <c r="E561">
        <v>0.11595540466650374</v>
      </c>
    </row>
    <row r="562" spans="1:5" x14ac:dyDescent="0.25">
      <c r="A562" t="s">
        <v>2991</v>
      </c>
      <c r="B562" t="s">
        <v>980</v>
      </c>
      <c r="C562">
        <v>0.7120108462013981</v>
      </c>
      <c r="D562">
        <v>0.73272629912551601</v>
      </c>
      <c r="E562">
        <v>0.71640609845321701</v>
      </c>
    </row>
    <row r="563" spans="1:5" x14ac:dyDescent="0.25">
      <c r="A563" t="s">
        <v>2991</v>
      </c>
      <c r="B563" t="s">
        <v>987</v>
      </c>
      <c r="C563">
        <v>1.0464846135418849E-3</v>
      </c>
      <c r="D563">
        <v>9.1627255731855967E-4</v>
      </c>
      <c r="E563">
        <v>1.0188571783404448E-3</v>
      </c>
    </row>
    <row r="564" spans="1:5" x14ac:dyDescent="0.25">
      <c r="A564" t="s">
        <v>2991</v>
      </c>
      <c r="B564" t="s">
        <v>1001</v>
      </c>
      <c r="C564">
        <v>231369.02472730129</v>
      </c>
      <c r="D564">
        <v>233668</v>
      </c>
    </row>
    <row r="565" spans="1:5" x14ac:dyDescent="0.25">
      <c r="A565" t="s">
        <v>2991</v>
      </c>
      <c r="B565" t="s">
        <v>1002</v>
      </c>
      <c r="C565">
        <v>277436.21062275226</v>
      </c>
      <c r="D565">
        <v>94732</v>
      </c>
    </row>
    <row r="566" spans="1:5" x14ac:dyDescent="0.25">
      <c r="A566" t="s">
        <v>2991</v>
      </c>
      <c r="B566" t="s">
        <v>1003</v>
      </c>
      <c r="C566">
        <v>94169.026014729796</v>
      </c>
      <c r="D566">
        <v>12346</v>
      </c>
    </row>
    <row r="567" spans="1:5" x14ac:dyDescent="0.25">
      <c r="A567" t="s">
        <v>2991</v>
      </c>
      <c r="B567" t="s">
        <v>1004</v>
      </c>
      <c r="C567">
        <v>27033.138003930009</v>
      </c>
      <c r="D567">
        <v>885</v>
      </c>
    </row>
    <row r="568" spans="1:5" x14ac:dyDescent="0.25">
      <c r="A568" t="s">
        <v>2991</v>
      </c>
      <c r="B568" t="s">
        <v>1005</v>
      </c>
      <c r="C568">
        <v>20162.542837759986</v>
      </c>
      <c r="D568">
        <v>283</v>
      </c>
    </row>
    <row r="569" spans="1:5" x14ac:dyDescent="0.25">
      <c r="A569" t="s">
        <v>2991</v>
      </c>
      <c r="B569" t="s">
        <v>1006</v>
      </c>
      <c r="C569">
        <v>58119.957146510009</v>
      </c>
      <c r="D569">
        <v>245</v>
      </c>
    </row>
    <row r="570" spans="1:5" x14ac:dyDescent="0.25">
      <c r="A570" t="s">
        <v>2991</v>
      </c>
      <c r="B570" t="s">
        <v>1063</v>
      </c>
      <c r="C570">
        <v>0.56062452487394332</v>
      </c>
    </row>
    <row r="571" spans="1:5" x14ac:dyDescent="0.25">
      <c r="A571" t="s">
        <v>2991</v>
      </c>
      <c r="B571" t="s">
        <v>1064</v>
      </c>
      <c r="C571">
        <v>461847.32103551034</v>
      </c>
    </row>
    <row r="572" spans="1:5" x14ac:dyDescent="0.25">
      <c r="A572" t="s">
        <v>2991</v>
      </c>
      <c r="B572" t="s">
        <v>1065</v>
      </c>
      <c r="C572">
        <v>94619.981805612377</v>
      </c>
    </row>
    <row r="573" spans="1:5" x14ac:dyDescent="0.25">
      <c r="A573" t="s">
        <v>2991</v>
      </c>
      <c r="B573" t="s">
        <v>1066</v>
      </c>
      <c r="C573">
        <v>74003.658974041959</v>
      </c>
    </row>
    <row r="574" spans="1:5" x14ac:dyDescent="0.25">
      <c r="A574" t="s">
        <v>2991</v>
      </c>
      <c r="B574" t="s">
        <v>1067</v>
      </c>
      <c r="C574">
        <v>41433.814534576399</v>
      </c>
    </row>
    <row r="575" spans="1:5" x14ac:dyDescent="0.25">
      <c r="A575" t="s">
        <v>2991</v>
      </c>
      <c r="B575" t="s">
        <v>1068</v>
      </c>
      <c r="C575">
        <v>22329.668747994234</v>
      </c>
    </row>
    <row r="576" spans="1:5" x14ac:dyDescent="0.25">
      <c r="A576" t="s">
        <v>2991</v>
      </c>
      <c r="B576" t="s">
        <v>1069</v>
      </c>
      <c r="C576">
        <v>3602.9100051421478</v>
      </c>
    </row>
    <row r="577" spans="1:4" x14ac:dyDescent="0.25">
      <c r="A577" t="s">
        <v>2991</v>
      </c>
      <c r="B577" t="s">
        <v>1070</v>
      </c>
      <c r="C577">
        <v>2294.9189627595538</v>
      </c>
    </row>
    <row r="578" spans="1:4" x14ac:dyDescent="0.25">
      <c r="A578" t="s">
        <v>2991</v>
      </c>
      <c r="B578" t="s">
        <v>1071</v>
      </c>
      <c r="C578">
        <v>8050.2325248664492</v>
      </c>
    </row>
    <row r="579" spans="1:4" x14ac:dyDescent="0.25">
      <c r="A579" t="s">
        <v>2991</v>
      </c>
      <c r="B579" t="s">
        <v>1083</v>
      </c>
      <c r="C579">
        <v>0.73670374101337555</v>
      </c>
    </row>
    <row r="580" spans="1:4" x14ac:dyDescent="0.25">
      <c r="A580" t="s">
        <v>2991</v>
      </c>
      <c r="B580" t="s">
        <v>1085</v>
      </c>
      <c r="C580">
        <v>4.7237590160362025E-2</v>
      </c>
    </row>
    <row r="581" spans="1:4" x14ac:dyDescent="0.25">
      <c r="A581" t="s">
        <v>2991</v>
      </c>
      <c r="B581" t="s">
        <v>1089</v>
      </c>
      <c r="C581">
        <v>3.1710727118680832E-3</v>
      </c>
    </row>
    <row r="582" spans="1:4" x14ac:dyDescent="0.25">
      <c r="A582" t="s">
        <v>2991</v>
      </c>
      <c r="B582" t="s">
        <v>1123</v>
      </c>
      <c r="C582">
        <v>93554.272249810339</v>
      </c>
      <c r="D582">
        <v>25353</v>
      </c>
    </row>
    <row r="583" spans="1:4" x14ac:dyDescent="0.25">
      <c r="A583" t="s">
        <v>2991</v>
      </c>
      <c r="B583" t="s">
        <v>1132</v>
      </c>
      <c r="C583">
        <v>52937.186035789571</v>
      </c>
      <c r="D583">
        <v>32882</v>
      </c>
    </row>
    <row r="584" spans="1:4" x14ac:dyDescent="0.25">
      <c r="A584" t="s">
        <v>2991</v>
      </c>
      <c r="B584" t="s">
        <v>1133</v>
      </c>
      <c r="C584">
        <v>94268.288505591365</v>
      </c>
      <c r="D584">
        <v>62489</v>
      </c>
    </row>
    <row r="585" spans="1:4" x14ac:dyDescent="0.25">
      <c r="A585" t="s">
        <v>2991</v>
      </c>
      <c r="B585" t="s">
        <v>1134</v>
      </c>
      <c r="C585">
        <v>13744.044544310033</v>
      </c>
      <c r="D585">
        <v>11244</v>
      </c>
    </row>
    <row r="586" spans="1:4" x14ac:dyDescent="0.25">
      <c r="A586" t="s">
        <v>2991</v>
      </c>
      <c r="B586" t="s">
        <v>1135</v>
      </c>
      <c r="C586">
        <v>933.25286193999989</v>
      </c>
      <c r="D586">
        <v>530</v>
      </c>
    </row>
    <row r="587" spans="1:4" x14ac:dyDescent="0.25">
      <c r="A587" t="s">
        <v>2991</v>
      </c>
      <c r="B587" t="s">
        <v>1136</v>
      </c>
      <c r="C587">
        <v>211.09384824000003</v>
      </c>
      <c r="D587">
        <v>61</v>
      </c>
    </row>
    <row r="588" spans="1:4" x14ac:dyDescent="0.25">
      <c r="A588" t="s">
        <v>2991</v>
      </c>
      <c r="B588" t="s">
        <v>1140</v>
      </c>
      <c r="C588">
        <v>122768.81553981057</v>
      </c>
      <c r="D588">
        <v>42754</v>
      </c>
    </row>
    <row r="589" spans="1:4" x14ac:dyDescent="0.25">
      <c r="A589" t="s">
        <v>2991</v>
      </c>
      <c r="B589" t="s">
        <v>1124</v>
      </c>
      <c r="C589">
        <v>32800.162479870094</v>
      </c>
      <c r="D589">
        <v>12768</v>
      </c>
    </row>
    <row r="590" spans="1:4" x14ac:dyDescent="0.25">
      <c r="A590" t="s">
        <v>2991</v>
      </c>
      <c r="B590" t="s">
        <v>1125</v>
      </c>
      <c r="C590">
        <v>122646.99814225134</v>
      </c>
      <c r="D590">
        <v>50585</v>
      </c>
    </row>
    <row r="591" spans="1:4" x14ac:dyDescent="0.25">
      <c r="A591" t="s">
        <v>2991</v>
      </c>
      <c r="B591" t="s">
        <v>1126</v>
      </c>
      <c r="C591">
        <v>91428.389310479193</v>
      </c>
      <c r="D591">
        <v>41966</v>
      </c>
    </row>
    <row r="592" spans="1:4" x14ac:dyDescent="0.25">
      <c r="A592" t="s">
        <v>2991</v>
      </c>
      <c r="B592" t="s">
        <v>1127</v>
      </c>
      <c r="C592">
        <v>31474.227834940088</v>
      </c>
      <c r="D592">
        <v>14691</v>
      </c>
    </row>
    <row r="593" spans="1:4" x14ac:dyDescent="0.25">
      <c r="A593" t="s">
        <v>2991</v>
      </c>
      <c r="B593" t="s">
        <v>1128</v>
      </c>
      <c r="C593">
        <v>11294.994201169993</v>
      </c>
      <c r="D593">
        <v>5584</v>
      </c>
    </row>
    <row r="594" spans="1:4" x14ac:dyDescent="0.25">
      <c r="A594" t="s">
        <v>2991</v>
      </c>
      <c r="B594" t="s">
        <v>1129</v>
      </c>
      <c r="C594">
        <v>4359.2086141599975</v>
      </c>
      <c r="D594">
        <v>2371</v>
      </c>
    </row>
    <row r="595" spans="1:4" x14ac:dyDescent="0.25">
      <c r="A595" t="s">
        <v>2991</v>
      </c>
      <c r="B595" t="s">
        <v>1130</v>
      </c>
      <c r="C595">
        <v>24818.967066729918</v>
      </c>
      <c r="D595">
        <v>4894</v>
      </c>
    </row>
    <row r="596" spans="1:4" x14ac:dyDescent="0.25">
      <c r="A596" t="s">
        <v>2991</v>
      </c>
      <c r="B596" t="s">
        <v>1131</v>
      </c>
      <c r="C596">
        <v>11049.998117889992</v>
      </c>
      <c r="D596">
        <v>5781</v>
      </c>
    </row>
    <row r="597" spans="1:4" x14ac:dyDescent="0.25">
      <c r="A597" t="s">
        <v>2991</v>
      </c>
      <c r="B597" t="s">
        <v>1147</v>
      </c>
      <c r="C597">
        <v>93554.272249810339</v>
      </c>
      <c r="D597">
        <v>25353</v>
      </c>
    </row>
    <row r="598" spans="1:4" x14ac:dyDescent="0.25">
      <c r="A598" t="s">
        <v>2991</v>
      </c>
      <c r="B598" t="s">
        <v>1156</v>
      </c>
      <c r="C598">
        <v>52937.186035789571</v>
      </c>
      <c r="D598">
        <v>32882</v>
      </c>
    </row>
    <row r="599" spans="1:4" x14ac:dyDescent="0.25">
      <c r="A599" t="s">
        <v>2991</v>
      </c>
      <c r="B599" t="s">
        <v>1157</v>
      </c>
      <c r="C599">
        <v>94268.288505591365</v>
      </c>
      <c r="D599">
        <v>62489</v>
      </c>
    </row>
    <row r="600" spans="1:4" x14ac:dyDescent="0.25">
      <c r="A600" t="s">
        <v>2991</v>
      </c>
      <c r="B600" t="s">
        <v>1158</v>
      </c>
      <c r="C600">
        <v>13744.044544310033</v>
      </c>
      <c r="D600">
        <v>11244</v>
      </c>
    </row>
    <row r="601" spans="1:4" x14ac:dyDescent="0.25">
      <c r="A601" t="s">
        <v>2991</v>
      </c>
      <c r="B601" t="s">
        <v>1159</v>
      </c>
      <c r="C601">
        <v>933.25286193999989</v>
      </c>
      <c r="D601">
        <v>530</v>
      </c>
    </row>
    <row r="602" spans="1:4" x14ac:dyDescent="0.25">
      <c r="A602" t="s">
        <v>2991</v>
      </c>
      <c r="B602" t="s">
        <v>1160</v>
      </c>
      <c r="C602">
        <v>211.09384824000003</v>
      </c>
      <c r="D602">
        <v>61</v>
      </c>
    </row>
    <row r="603" spans="1:4" x14ac:dyDescent="0.25">
      <c r="A603" t="s">
        <v>2991</v>
      </c>
      <c r="B603" t="s">
        <v>1164</v>
      </c>
      <c r="C603">
        <v>122768.81553981057</v>
      </c>
      <c r="D603">
        <v>42754</v>
      </c>
    </row>
    <row r="604" spans="1:4" x14ac:dyDescent="0.25">
      <c r="A604" t="s">
        <v>2991</v>
      </c>
      <c r="B604" t="s">
        <v>1148</v>
      </c>
      <c r="C604">
        <v>32800.162479870094</v>
      </c>
      <c r="D604">
        <v>12768</v>
      </c>
    </row>
    <row r="605" spans="1:4" x14ac:dyDescent="0.25">
      <c r="A605" t="s">
        <v>2991</v>
      </c>
      <c r="B605" t="s">
        <v>1149</v>
      </c>
      <c r="C605">
        <v>122646.99814225134</v>
      </c>
      <c r="D605">
        <v>50585</v>
      </c>
    </row>
    <row r="606" spans="1:4" x14ac:dyDescent="0.25">
      <c r="A606" t="s">
        <v>2991</v>
      </c>
      <c r="B606" t="s">
        <v>1150</v>
      </c>
      <c r="C606">
        <v>91428.389310479193</v>
      </c>
      <c r="D606">
        <v>41966</v>
      </c>
    </row>
    <row r="607" spans="1:4" x14ac:dyDescent="0.25">
      <c r="A607" t="s">
        <v>2991</v>
      </c>
      <c r="B607" t="s">
        <v>1151</v>
      </c>
      <c r="C607">
        <v>31474.227834940088</v>
      </c>
      <c r="D607">
        <v>14691</v>
      </c>
    </row>
    <row r="608" spans="1:4" x14ac:dyDescent="0.25">
      <c r="A608" t="s">
        <v>2991</v>
      </c>
      <c r="B608" t="s">
        <v>1152</v>
      </c>
      <c r="C608">
        <v>11294.994201169993</v>
      </c>
      <c r="D608">
        <v>5584</v>
      </c>
    </row>
    <row r="609" spans="1:4" x14ac:dyDescent="0.25">
      <c r="A609" t="s">
        <v>2991</v>
      </c>
      <c r="B609" t="s">
        <v>1153</v>
      </c>
      <c r="C609">
        <v>4359.2086141599975</v>
      </c>
      <c r="D609">
        <v>2371</v>
      </c>
    </row>
    <row r="610" spans="1:4" x14ac:dyDescent="0.25">
      <c r="A610" t="s">
        <v>2991</v>
      </c>
      <c r="B610" t="s">
        <v>1154</v>
      </c>
      <c r="C610">
        <v>24818.967066729918</v>
      </c>
      <c r="D610">
        <v>4894</v>
      </c>
    </row>
    <row r="611" spans="1:4" x14ac:dyDescent="0.25">
      <c r="A611" t="s">
        <v>2991</v>
      </c>
      <c r="B611" t="s">
        <v>1155</v>
      </c>
      <c r="C611">
        <v>11049.998117889992</v>
      </c>
      <c r="D611">
        <v>5781</v>
      </c>
    </row>
    <row r="612" spans="1:4" x14ac:dyDescent="0.25">
      <c r="A612" t="s">
        <v>2991</v>
      </c>
      <c r="B612" t="s">
        <v>1170</v>
      </c>
      <c r="C612">
        <v>106866.75470557014</v>
      </c>
      <c r="D612">
        <v>47032</v>
      </c>
    </row>
    <row r="613" spans="1:4" x14ac:dyDescent="0.25">
      <c r="A613" t="s">
        <v>2991</v>
      </c>
      <c r="B613" t="s">
        <v>1188</v>
      </c>
      <c r="C613">
        <v>21323.286548870008</v>
      </c>
      <c r="D613">
        <v>8309</v>
      </c>
    </row>
    <row r="614" spans="1:4" x14ac:dyDescent="0.25">
      <c r="A614" t="s">
        <v>2991</v>
      </c>
      <c r="B614" t="s">
        <v>1190</v>
      </c>
      <c r="C614">
        <v>47300.71460175993</v>
      </c>
      <c r="D614">
        <v>13312</v>
      </c>
    </row>
    <row r="615" spans="1:4" x14ac:dyDescent="0.25">
      <c r="A615" t="s">
        <v>2991</v>
      </c>
      <c r="B615" t="s">
        <v>1192</v>
      </c>
      <c r="C615">
        <v>60765.957259589821</v>
      </c>
      <c r="D615">
        <v>12475</v>
      </c>
    </row>
    <row r="616" spans="1:4" x14ac:dyDescent="0.25">
      <c r="A616" t="s">
        <v>2991</v>
      </c>
      <c r="B616" t="s">
        <v>1194</v>
      </c>
      <c r="C616">
        <v>40760.093686960048</v>
      </c>
      <c r="D616">
        <v>3322</v>
      </c>
    </row>
    <row r="617" spans="1:4" x14ac:dyDescent="0.25">
      <c r="A617" t="s">
        <v>2991</v>
      </c>
      <c r="B617" t="s">
        <v>1172</v>
      </c>
      <c r="C617">
        <v>95135.694363330927</v>
      </c>
      <c r="D617">
        <v>42953</v>
      </c>
    </row>
    <row r="618" spans="1:4" x14ac:dyDescent="0.25">
      <c r="A618" t="s">
        <v>2991</v>
      </c>
      <c r="B618" t="s">
        <v>1174</v>
      </c>
      <c r="C618">
        <v>56107.816849609924</v>
      </c>
      <c r="D618">
        <v>29456</v>
      </c>
    </row>
    <row r="619" spans="1:4" x14ac:dyDescent="0.25">
      <c r="A619" t="s">
        <v>2991</v>
      </c>
      <c r="B619" t="s">
        <v>1176</v>
      </c>
      <c r="C619">
        <v>80174.35078636033</v>
      </c>
      <c r="D619">
        <v>46462</v>
      </c>
    </row>
    <row r="620" spans="1:4" x14ac:dyDescent="0.25">
      <c r="A620" t="s">
        <v>2991</v>
      </c>
      <c r="B620" t="s">
        <v>1178</v>
      </c>
      <c r="C620">
        <v>87307.321843279817</v>
      </c>
      <c r="D620">
        <v>53779</v>
      </c>
    </row>
    <row r="621" spans="1:4" x14ac:dyDescent="0.25">
      <c r="A621" t="s">
        <v>2991</v>
      </c>
      <c r="B621" t="s">
        <v>1180</v>
      </c>
      <c r="C621">
        <v>30800.487678809997</v>
      </c>
      <c r="D621">
        <v>18815</v>
      </c>
    </row>
    <row r="622" spans="1:4" x14ac:dyDescent="0.25">
      <c r="A622" t="s">
        <v>2991</v>
      </c>
      <c r="B622" t="s">
        <v>1182</v>
      </c>
      <c r="C622">
        <v>23966.798397260001</v>
      </c>
      <c r="D622">
        <v>11578</v>
      </c>
    </row>
    <row r="623" spans="1:4" x14ac:dyDescent="0.25">
      <c r="A623" t="s">
        <v>2991</v>
      </c>
      <c r="B623" t="s">
        <v>1184</v>
      </c>
      <c r="C623">
        <v>21065.124758659909</v>
      </c>
      <c r="D623">
        <v>9975</v>
      </c>
    </row>
    <row r="624" spans="1:4" x14ac:dyDescent="0.25">
      <c r="A624" t="s">
        <v>2991</v>
      </c>
      <c r="B624" t="s">
        <v>1186</v>
      </c>
      <c r="C624">
        <v>36715.497872920168</v>
      </c>
      <c r="D624">
        <v>16266</v>
      </c>
    </row>
    <row r="625" spans="1:4" x14ac:dyDescent="0.25">
      <c r="A625" t="s">
        <v>2991</v>
      </c>
      <c r="B625" t="s">
        <v>1207</v>
      </c>
      <c r="C625">
        <v>444952.65524146799</v>
      </c>
      <c r="D625">
        <v>246659</v>
      </c>
    </row>
    <row r="626" spans="1:4" x14ac:dyDescent="0.25">
      <c r="A626" t="s">
        <v>2991</v>
      </c>
      <c r="B626" t="s">
        <v>1209</v>
      </c>
      <c r="C626">
        <v>79862.480545810671</v>
      </c>
      <c r="D626">
        <v>37655</v>
      </c>
    </row>
    <row r="627" spans="1:4" x14ac:dyDescent="0.25">
      <c r="A627" t="s">
        <v>2991</v>
      </c>
      <c r="B627" t="s">
        <v>1213</v>
      </c>
      <c r="C627">
        <v>30287.787274139944</v>
      </c>
      <c r="D627">
        <v>14868</v>
      </c>
    </row>
    <row r="628" spans="1:4" x14ac:dyDescent="0.25">
      <c r="A628" t="s">
        <v>2991</v>
      </c>
      <c r="B628" t="s">
        <v>1215</v>
      </c>
      <c r="C628">
        <v>153032.17279728974</v>
      </c>
      <c r="D628">
        <v>14493</v>
      </c>
    </row>
    <row r="629" spans="1:4" x14ac:dyDescent="0.25">
      <c r="A629" t="s">
        <v>2991</v>
      </c>
      <c r="B629" t="s">
        <v>1217</v>
      </c>
      <c r="C629">
        <v>154.8034942699999</v>
      </c>
      <c r="D629">
        <v>194</v>
      </c>
    </row>
    <row r="630" spans="1:4" x14ac:dyDescent="0.25">
      <c r="A630" t="s">
        <v>2991</v>
      </c>
      <c r="B630" t="s">
        <v>1223</v>
      </c>
      <c r="C630">
        <v>60765.957259589821</v>
      </c>
      <c r="D630">
        <v>12475</v>
      </c>
    </row>
    <row r="631" spans="1:4" x14ac:dyDescent="0.25">
      <c r="A631" t="s">
        <v>2991</v>
      </c>
      <c r="B631" t="s">
        <v>1225</v>
      </c>
      <c r="C631">
        <v>647523.94209337281</v>
      </c>
      <c r="D631">
        <v>301259</v>
      </c>
    </row>
    <row r="632" spans="1:4" x14ac:dyDescent="0.25">
      <c r="A632" t="s">
        <v>2991</v>
      </c>
      <c r="B632" t="s">
        <v>1235</v>
      </c>
      <c r="D632">
        <v>239350.15061559822</v>
      </c>
    </row>
    <row r="633" spans="1:4" x14ac:dyDescent="0.25">
      <c r="A633" t="s">
        <v>2991</v>
      </c>
      <c r="B633" t="s">
        <v>1236</v>
      </c>
      <c r="D633">
        <v>11468.845128124713</v>
      </c>
    </row>
    <row r="634" spans="1:4" x14ac:dyDescent="0.25">
      <c r="A634" t="s">
        <v>2991</v>
      </c>
      <c r="B634" t="s">
        <v>1238</v>
      </c>
      <c r="D634">
        <v>6956.8267836997138</v>
      </c>
    </row>
    <row r="635" spans="1:4" x14ac:dyDescent="0.25">
      <c r="A635" t="s">
        <v>2991</v>
      </c>
      <c r="B635" t="s">
        <v>1239</v>
      </c>
      <c r="D635">
        <v>37077.711949901619</v>
      </c>
    </row>
    <row r="636" spans="1:4" x14ac:dyDescent="0.25">
      <c r="A636" t="s">
        <v>2991</v>
      </c>
      <c r="B636" t="s">
        <v>1240</v>
      </c>
      <c r="D636">
        <v>24.768969228200007</v>
      </c>
    </row>
    <row r="637" spans="1:4" x14ac:dyDescent="0.25">
      <c r="A637" t="s">
        <v>2991</v>
      </c>
      <c r="B637" t="s">
        <v>1286</v>
      </c>
      <c r="C637">
        <v>7291.106731899994</v>
      </c>
      <c r="D637">
        <v>7569</v>
      </c>
    </row>
    <row r="638" spans="1:4" x14ac:dyDescent="0.25">
      <c r="A638" t="s">
        <v>2991</v>
      </c>
      <c r="B638" t="s">
        <v>1287</v>
      </c>
      <c r="C638">
        <v>20821.616958989995</v>
      </c>
      <c r="D638">
        <v>6294</v>
      </c>
    </row>
    <row r="639" spans="1:4" x14ac:dyDescent="0.25">
      <c r="A639" t="s">
        <v>2991</v>
      </c>
      <c r="B639" t="s">
        <v>1288</v>
      </c>
      <c r="C639">
        <v>50928.768038089984</v>
      </c>
      <c r="D639">
        <v>5698</v>
      </c>
    </row>
    <row r="640" spans="1:4" x14ac:dyDescent="0.25">
      <c r="A640" t="s">
        <v>2991</v>
      </c>
      <c r="B640" t="s">
        <v>1289</v>
      </c>
      <c r="C640">
        <v>20489.811905999999</v>
      </c>
      <c r="D640">
        <v>679</v>
      </c>
    </row>
    <row r="641" spans="1:4" x14ac:dyDescent="0.25">
      <c r="A641" t="s">
        <v>2991</v>
      </c>
      <c r="B641" t="s">
        <v>1290</v>
      </c>
      <c r="C641">
        <v>11754.424978019988</v>
      </c>
      <c r="D641">
        <v>173</v>
      </c>
    </row>
    <row r="642" spans="1:4" x14ac:dyDescent="0.25">
      <c r="A642" t="s">
        <v>2991</v>
      </c>
      <c r="B642" t="s">
        <v>1291</v>
      </c>
      <c r="C642">
        <v>79466.385137400095</v>
      </c>
      <c r="D642">
        <v>263</v>
      </c>
    </row>
    <row r="643" spans="1:4" x14ac:dyDescent="0.25">
      <c r="A643" t="s">
        <v>2991</v>
      </c>
      <c r="B643" t="s">
        <v>1332</v>
      </c>
      <c r="C643">
        <v>0.43163931973338943</v>
      </c>
    </row>
    <row r="644" spans="1:4" x14ac:dyDescent="0.25">
      <c r="A644" t="s">
        <v>2991</v>
      </c>
      <c r="B644" t="s">
        <v>1333</v>
      </c>
      <c r="C644">
        <v>149925.82676676649</v>
      </c>
    </row>
    <row r="645" spans="1:4" x14ac:dyDescent="0.25">
      <c r="A645" t="s">
        <v>2991</v>
      </c>
      <c r="B645" t="s">
        <v>1334</v>
      </c>
      <c r="C645">
        <v>17804.427917534631</v>
      </c>
    </row>
    <row r="646" spans="1:4" x14ac:dyDescent="0.25">
      <c r="A646" t="s">
        <v>2991</v>
      </c>
      <c r="B646" t="s">
        <v>1335</v>
      </c>
      <c r="C646">
        <v>8237.214720608692</v>
      </c>
    </row>
    <row r="647" spans="1:4" x14ac:dyDescent="0.25">
      <c r="A647" t="s">
        <v>2991</v>
      </c>
      <c r="B647" t="s">
        <v>1336</v>
      </c>
      <c r="C647">
        <v>3521.9490135284163</v>
      </c>
    </row>
    <row r="648" spans="1:4" x14ac:dyDescent="0.25">
      <c r="A648" t="s">
        <v>2991</v>
      </c>
      <c r="B648" t="s">
        <v>1337</v>
      </c>
      <c r="C648">
        <v>1962.8483624139333</v>
      </c>
    </row>
    <row r="649" spans="1:4" x14ac:dyDescent="0.25">
      <c r="A649" t="s">
        <v>2991</v>
      </c>
      <c r="B649" t="s">
        <v>1338</v>
      </c>
      <c r="C649">
        <v>1733.8257081034139</v>
      </c>
    </row>
    <row r="650" spans="1:4" x14ac:dyDescent="0.25">
      <c r="A650" t="s">
        <v>2991</v>
      </c>
      <c r="B650" t="s">
        <v>1339</v>
      </c>
      <c r="C650">
        <v>1531.5748943694427</v>
      </c>
    </row>
    <row r="651" spans="1:4" x14ac:dyDescent="0.25">
      <c r="A651" t="s">
        <v>2991</v>
      </c>
      <c r="B651" t="s">
        <v>1340</v>
      </c>
      <c r="C651">
        <v>6001.4017845251246</v>
      </c>
    </row>
    <row r="652" spans="1:4" x14ac:dyDescent="0.25">
      <c r="A652" t="s">
        <v>2991</v>
      </c>
      <c r="B652" t="s">
        <v>1353</v>
      </c>
      <c r="C652">
        <v>6.6154379909478228E-2</v>
      </c>
    </row>
    <row r="653" spans="1:4" x14ac:dyDescent="0.25">
      <c r="A653" t="s">
        <v>2991</v>
      </c>
      <c r="B653" t="s">
        <v>1373</v>
      </c>
      <c r="C653">
        <v>2.6229185058713423E-3</v>
      </c>
    </row>
    <row r="654" spans="1:4" x14ac:dyDescent="0.25">
      <c r="A654" t="s">
        <v>2991</v>
      </c>
      <c r="B654" t="s">
        <v>1355</v>
      </c>
      <c r="C654">
        <v>0.47453332057485637</v>
      </c>
    </row>
    <row r="655" spans="1:4" x14ac:dyDescent="0.25">
      <c r="A655" t="s">
        <v>2991</v>
      </c>
      <c r="B655" t="s">
        <v>1357</v>
      </c>
      <c r="C655">
        <v>1.6847799537231919E-2</v>
      </c>
    </row>
    <row r="656" spans="1:4" x14ac:dyDescent="0.25">
      <c r="A656" t="s">
        <v>2991</v>
      </c>
      <c r="B656" t="s">
        <v>1361</v>
      </c>
      <c r="C656">
        <v>0.10466286097418456</v>
      </c>
    </row>
    <row r="657" spans="1:4" x14ac:dyDescent="0.25">
      <c r="A657" t="s">
        <v>2991</v>
      </c>
      <c r="B657" t="s">
        <v>1363</v>
      </c>
      <c r="C657">
        <v>0.28311898987356221</v>
      </c>
    </row>
    <row r="658" spans="1:4" x14ac:dyDescent="0.25">
      <c r="A658" t="s">
        <v>2991</v>
      </c>
      <c r="B658" t="s">
        <v>1365</v>
      </c>
      <c r="C658">
        <v>2.6796146684792799E-2</v>
      </c>
    </row>
    <row r="659" spans="1:4" x14ac:dyDescent="0.25">
      <c r="A659" t="s">
        <v>2991</v>
      </c>
      <c r="B659" t="s">
        <v>1369</v>
      </c>
      <c r="C659">
        <v>2.0488502133527754E-2</v>
      </c>
    </row>
    <row r="660" spans="1:4" x14ac:dyDescent="0.25">
      <c r="A660" t="s">
        <v>2991</v>
      </c>
      <c r="B660" t="s">
        <v>1396</v>
      </c>
      <c r="C660">
        <v>13275.015064799994</v>
      </c>
      <c r="D660">
        <v>398</v>
      </c>
    </row>
    <row r="661" spans="1:4" x14ac:dyDescent="0.25">
      <c r="A661" t="s">
        <v>2991</v>
      </c>
      <c r="B661" t="s">
        <v>1405</v>
      </c>
      <c r="C661">
        <v>17982.280773339997</v>
      </c>
      <c r="D661">
        <v>1705</v>
      </c>
    </row>
    <row r="662" spans="1:4" x14ac:dyDescent="0.25">
      <c r="A662" t="s">
        <v>2991</v>
      </c>
      <c r="B662" t="s">
        <v>1406</v>
      </c>
      <c r="C662">
        <v>25061.293534690027</v>
      </c>
      <c r="D662">
        <v>2750</v>
      </c>
    </row>
    <row r="663" spans="1:4" x14ac:dyDescent="0.25">
      <c r="A663" t="s">
        <v>2991</v>
      </c>
      <c r="B663" t="s">
        <v>1407</v>
      </c>
      <c r="C663">
        <v>22205.537952130006</v>
      </c>
      <c r="D663">
        <v>2542</v>
      </c>
    </row>
    <row r="664" spans="1:4" x14ac:dyDescent="0.25">
      <c r="A664" t="s">
        <v>2991</v>
      </c>
      <c r="B664" t="s">
        <v>1408</v>
      </c>
      <c r="C664">
        <v>4474.072503559998</v>
      </c>
      <c r="D664">
        <v>443</v>
      </c>
    </row>
    <row r="665" spans="1:4" x14ac:dyDescent="0.25">
      <c r="A665" t="s">
        <v>2991</v>
      </c>
      <c r="B665" t="s">
        <v>1409</v>
      </c>
      <c r="C665">
        <v>533.40552631999992</v>
      </c>
      <c r="D665">
        <v>26</v>
      </c>
    </row>
    <row r="666" spans="1:4" x14ac:dyDescent="0.25">
      <c r="A666" t="s">
        <v>2991</v>
      </c>
      <c r="B666" t="s">
        <v>1413</v>
      </c>
      <c r="C666">
        <v>75679.182645699897</v>
      </c>
      <c r="D666">
        <v>3218</v>
      </c>
    </row>
    <row r="667" spans="1:4" x14ac:dyDescent="0.25">
      <c r="A667" t="s">
        <v>2991</v>
      </c>
      <c r="B667" t="s">
        <v>1397</v>
      </c>
      <c r="C667">
        <v>7417.0194427799988</v>
      </c>
      <c r="D667">
        <v>305</v>
      </c>
    </row>
    <row r="668" spans="1:4" x14ac:dyDescent="0.25">
      <c r="A668" t="s">
        <v>2991</v>
      </c>
      <c r="B668" t="s">
        <v>1398</v>
      </c>
      <c r="C668">
        <v>9148.110016089995</v>
      </c>
      <c r="D668">
        <v>866</v>
      </c>
    </row>
    <row r="669" spans="1:4" x14ac:dyDescent="0.25">
      <c r="A669" t="s">
        <v>2991</v>
      </c>
      <c r="B669" t="s">
        <v>1399</v>
      </c>
      <c r="C669">
        <v>4690.6032780500009</v>
      </c>
      <c r="D669">
        <v>630</v>
      </c>
    </row>
    <row r="670" spans="1:4" x14ac:dyDescent="0.25">
      <c r="A670" t="s">
        <v>2991</v>
      </c>
      <c r="B670" t="s">
        <v>1400</v>
      </c>
      <c r="C670">
        <v>1566.0954393500015</v>
      </c>
      <c r="D670">
        <v>297</v>
      </c>
    </row>
    <row r="671" spans="1:4" x14ac:dyDescent="0.25">
      <c r="A671" t="s">
        <v>2991</v>
      </c>
      <c r="B671" t="s">
        <v>1401</v>
      </c>
      <c r="C671">
        <v>1295.1221099699994</v>
      </c>
      <c r="D671">
        <v>184</v>
      </c>
    </row>
    <row r="672" spans="1:4" x14ac:dyDescent="0.25">
      <c r="A672" t="s">
        <v>2991</v>
      </c>
      <c r="B672" t="s">
        <v>1402</v>
      </c>
      <c r="C672">
        <v>981.7126545299999</v>
      </c>
      <c r="D672">
        <v>168</v>
      </c>
    </row>
    <row r="673" spans="1:4" x14ac:dyDescent="0.25">
      <c r="A673" t="s">
        <v>2991</v>
      </c>
      <c r="B673" t="s">
        <v>1403</v>
      </c>
      <c r="C673">
        <v>3357.1487340299977</v>
      </c>
      <c r="D673">
        <v>264</v>
      </c>
    </row>
    <row r="674" spans="1:4" x14ac:dyDescent="0.25">
      <c r="A674" t="s">
        <v>2991</v>
      </c>
      <c r="B674" t="s">
        <v>1404</v>
      </c>
      <c r="C674">
        <v>3085.5140750600031</v>
      </c>
      <c r="D674">
        <v>300</v>
      </c>
    </row>
    <row r="675" spans="1:4" x14ac:dyDescent="0.25">
      <c r="A675" t="s">
        <v>2991</v>
      </c>
      <c r="B675" t="s">
        <v>1419</v>
      </c>
      <c r="C675">
        <v>13275.015064799994</v>
      </c>
      <c r="D675">
        <v>398</v>
      </c>
    </row>
    <row r="676" spans="1:4" x14ac:dyDescent="0.25">
      <c r="A676" t="s">
        <v>2991</v>
      </c>
      <c r="B676" t="s">
        <v>1428</v>
      </c>
      <c r="C676">
        <v>17982.280773339997</v>
      </c>
      <c r="D676">
        <v>1705</v>
      </c>
    </row>
    <row r="677" spans="1:4" x14ac:dyDescent="0.25">
      <c r="A677" t="s">
        <v>2991</v>
      </c>
      <c r="B677" t="s">
        <v>1429</v>
      </c>
      <c r="C677">
        <v>25061.293534690027</v>
      </c>
      <c r="D677">
        <v>2750</v>
      </c>
    </row>
    <row r="678" spans="1:4" x14ac:dyDescent="0.25">
      <c r="A678" t="s">
        <v>2991</v>
      </c>
      <c r="B678" t="s">
        <v>1430</v>
      </c>
      <c r="C678">
        <v>22205.537952130006</v>
      </c>
      <c r="D678">
        <v>2542</v>
      </c>
    </row>
    <row r="679" spans="1:4" x14ac:dyDescent="0.25">
      <c r="A679" t="s">
        <v>2991</v>
      </c>
      <c r="B679" t="s">
        <v>1431</v>
      </c>
      <c r="C679">
        <v>4474.072503559998</v>
      </c>
      <c r="D679">
        <v>443</v>
      </c>
    </row>
    <row r="680" spans="1:4" x14ac:dyDescent="0.25">
      <c r="A680" t="s">
        <v>2991</v>
      </c>
      <c r="B680" t="s">
        <v>1432</v>
      </c>
      <c r="C680">
        <v>533.40552631999992</v>
      </c>
      <c r="D680">
        <v>26</v>
      </c>
    </row>
    <row r="681" spans="1:4" x14ac:dyDescent="0.25">
      <c r="A681" t="s">
        <v>2991</v>
      </c>
      <c r="B681" t="s">
        <v>1436</v>
      </c>
      <c r="C681">
        <v>75679.182645699897</v>
      </c>
      <c r="D681">
        <v>3218</v>
      </c>
    </row>
    <row r="682" spans="1:4" x14ac:dyDescent="0.25">
      <c r="A682" t="s">
        <v>2991</v>
      </c>
      <c r="B682" t="s">
        <v>1420</v>
      </c>
      <c r="C682">
        <v>7417.0194427799988</v>
      </c>
      <c r="D682">
        <v>305</v>
      </c>
    </row>
    <row r="683" spans="1:4" x14ac:dyDescent="0.25">
      <c r="A683" t="s">
        <v>2991</v>
      </c>
      <c r="B683" t="s">
        <v>1421</v>
      </c>
      <c r="C683">
        <v>9148.110016089995</v>
      </c>
      <c r="D683">
        <v>866</v>
      </c>
    </row>
    <row r="684" spans="1:4" x14ac:dyDescent="0.25">
      <c r="A684" t="s">
        <v>2991</v>
      </c>
      <c r="B684" t="s">
        <v>1422</v>
      </c>
      <c r="C684">
        <v>4690.6032780500009</v>
      </c>
      <c r="D684">
        <v>630</v>
      </c>
    </row>
    <row r="685" spans="1:4" x14ac:dyDescent="0.25">
      <c r="A685" t="s">
        <v>2991</v>
      </c>
      <c r="B685" t="s">
        <v>1423</v>
      </c>
      <c r="C685">
        <v>1566.0954393500015</v>
      </c>
      <c r="D685">
        <v>297</v>
      </c>
    </row>
    <row r="686" spans="1:4" x14ac:dyDescent="0.25">
      <c r="A686" t="s">
        <v>2991</v>
      </c>
      <c r="B686" t="s">
        <v>1424</v>
      </c>
      <c r="C686">
        <v>1295.1221099699994</v>
      </c>
      <c r="D686">
        <v>184</v>
      </c>
    </row>
    <row r="687" spans="1:4" x14ac:dyDescent="0.25">
      <c r="A687" t="s">
        <v>2991</v>
      </c>
      <c r="B687" t="s">
        <v>1425</v>
      </c>
      <c r="C687">
        <v>981.7126545299999</v>
      </c>
      <c r="D687">
        <v>168</v>
      </c>
    </row>
    <row r="688" spans="1:4" x14ac:dyDescent="0.25">
      <c r="A688" t="s">
        <v>2991</v>
      </c>
      <c r="B688" t="s">
        <v>1426</v>
      </c>
      <c r="C688">
        <v>3357.1487340299977</v>
      </c>
      <c r="D688">
        <v>264</v>
      </c>
    </row>
    <row r="689" spans="1:4" x14ac:dyDescent="0.25">
      <c r="A689" t="s">
        <v>2991</v>
      </c>
      <c r="B689" t="s">
        <v>1427</v>
      </c>
      <c r="C689">
        <v>3085.5140750600031</v>
      </c>
      <c r="D689">
        <v>300</v>
      </c>
    </row>
    <row r="690" spans="1:4" x14ac:dyDescent="0.25">
      <c r="A690" t="s">
        <v>2991</v>
      </c>
      <c r="B690" t="s">
        <v>1442</v>
      </c>
      <c r="C690">
        <v>45755.052276359915</v>
      </c>
      <c r="D690">
        <v>4188</v>
      </c>
    </row>
    <row r="691" spans="1:4" x14ac:dyDescent="0.25">
      <c r="A691" t="s">
        <v>2991</v>
      </c>
      <c r="B691" t="s">
        <v>1451</v>
      </c>
      <c r="C691">
        <v>5251.353535979998</v>
      </c>
      <c r="D691">
        <v>267</v>
      </c>
    </row>
    <row r="692" spans="1:4" x14ac:dyDescent="0.25">
      <c r="A692" t="s">
        <v>2991</v>
      </c>
      <c r="B692" t="s">
        <v>1452</v>
      </c>
      <c r="C692">
        <v>6246.2055686500053</v>
      </c>
      <c r="D692">
        <v>208</v>
      </c>
    </row>
    <row r="693" spans="1:4" x14ac:dyDescent="0.25">
      <c r="A693" t="s">
        <v>2991</v>
      </c>
      <c r="B693" t="s">
        <v>1453</v>
      </c>
      <c r="C693">
        <v>6882.8651664799963</v>
      </c>
      <c r="D693">
        <v>230</v>
      </c>
    </row>
    <row r="694" spans="1:4" x14ac:dyDescent="0.25">
      <c r="A694" t="s">
        <v>2991</v>
      </c>
      <c r="B694" t="s">
        <v>1454</v>
      </c>
      <c r="C694">
        <v>38785.210199010013</v>
      </c>
      <c r="D694">
        <v>705</v>
      </c>
    </row>
    <row r="695" spans="1:4" x14ac:dyDescent="0.25">
      <c r="A695" t="s">
        <v>2991</v>
      </c>
      <c r="B695" t="s">
        <v>1443</v>
      </c>
      <c r="C695">
        <v>16661.859618770031</v>
      </c>
      <c r="D695">
        <v>1396</v>
      </c>
    </row>
    <row r="696" spans="1:4" x14ac:dyDescent="0.25">
      <c r="A696" t="s">
        <v>2991</v>
      </c>
      <c r="B696" t="s">
        <v>1444</v>
      </c>
      <c r="C696">
        <v>9034.0422181700014</v>
      </c>
      <c r="D696">
        <v>648</v>
      </c>
    </row>
    <row r="697" spans="1:4" x14ac:dyDescent="0.25">
      <c r="A697" t="s">
        <v>2991</v>
      </c>
      <c r="B697" t="s">
        <v>1445</v>
      </c>
      <c r="C697">
        <v>10701.224776150006</v>
      </c>
      <c r="D697">
        <v>1076</v>
      </c>
    </row>
    <row r="698" spans="1:4" x14ac:dyDescent="0.25">
      <c r="A698" t="s">
        <v>2991</v>
      </c>
      <c r="B698" t="s">
        <v>1446</v>
      </c>
      <c r="C698">
        <v>14286.2172639</v>
      </c>
      <c r="D698">
        <v>1292</v>
      </c>
    </row>
    <row r="699" spans="1:4" x14ac:dyDescent="0.25">
      <c r="A699" t="s">
        <v>2991</v>
      </c>
      <c r="B699" t="s">
        <v>1447</v>
      </c>
      <c r="C699">
        <v>10226.724326060003</v>
      </c>
      <c r="D699">
        <v>986</v>
      </c>
    </row>
    <row r="700" spans="1:4" x14ac:dyDescent="0.25">
      <c r="A700" t="s">
        <v>2991</v>
      </c>
      <c r="B700" t="s">
        <v>1448</v>
      </c>
      <c r="C700">
        <v>7238.5409666700034</v>
      </c>
      <c r="D700">
        <v>601</v>
      </c>
    </row>
    <row r="701" spans="1:4" x14ac:dyDescent="0.25">
      <c r="A701" t="s">
        <v>2991</v>
      </c>
      <c r="B701" t="s">
        <v>1449</v>
      </c>
      <c r="C701">
        <v>8960.5781561799886</v>
      </c>
      <c r="D701">
        <v>453</v>
      </c>
    </row>
    <row r="702" spans="1:4" x14ac:dyDescent="0.25">
      <c r="A702" t="s">
        <v>2991</v>
      </c>
      <c r="B702" t="s">
        <v>1450</v>
      </c>
      <c r="C702">
        <v>10722.239678020007</v>
      </c>
      <c r="D702">
        <v>584</v>
      </c>
    </row>
    <row r="703" spans="1:4" x14ac:dyDescent="0.25">
      <c r="A703" t="s">
        <v>2991</v>
      </c>
      <c r="B703" t="s">
        <v>1467</v>
      </c>
      <c r="C703">
        <v>6882.8651664799963</v>
      </c>
      <c r="D703">
        <v>230</v>
      </c>
    </row>
    <row r="704" spans="1:4" x14ac:dyDescent="0.25">
      <c r="A704" t="s">
        <v>2991</v>
      </c>
      <c r="B704" t="s">
        <v>1468</v>
      </c>
      <c r="C704">
        <v>183869.24858391969</v>
      </c>
      <c r="D704">
        <v>12404</v>
      </c>
    </row>
    <row r="705" spans="1:5" x14ac:dyDescent="0.25">
      <c r="A705" t="s">
        <v>2991</v>
      </c>
      <c r="B705" t="s">
        <v>1474</v>
      </c>
      <c r="D705">
        <v>6626.6183710294008</v>
      </c>
    </row>
    <row r="706" spans="1:5" x14ac:dyDescent="0.25">
      <c r="A706" t="s">
        <v>2991</v>
      </c>
      <c r="B706" t="s">
        <v>1484</v>
      </c>
      <c r="D706">
        <v>104.28936300050002</v>
      </c>
    </row>
    <row r="707" spans="1:5" x14ac:dyDescent="0.25">
      <c r="A707" t="s">
        <v>2991</v>
      </c>
      <c r="B707" t="s">
        <v>1486</v>
      </c>
      <c r="D707">
        <v>1031.0651895576996</v>
      </c>
    </row>
    <row r="708" spans="1:5" x14ac:dyDescent="0.25">
      <c r="A708" t="s">
        <v>2991</v>
      </c>
      <c r="B708" t="s">
        <v>1475</v>
      </c>
      <c r="D708">
        <v>27218.527993473919</v>
      </c>
    </row>
    <row r="709" spans="1:5" x14ac:dyDescent="0.25">
      <c r="A709" t="s">
        <v>2991</v>
      </c>
      <c r="B709" t="s">
        <v>1476</v>
      </c>
      <c r="D709">
        <v>1470.2876989854008</v>
      </c>
    </row>
    <row r="710" spans="1:5" x14ac:dyDescent="0.25">
      <c r="A710" t="s">
        <v>2991</v>
      </c>
      <c r="B710" t="s">
        <v>1478</v>
      </c>
      <c r="D710">
        <v>70681.276221388354</v>
      </c>
    </row>
    <row r="711" spans="1:5" x14ac:dyDescent="0.25">
      <c r="A711" t="s">
        <v>2991</v>
      </c>
      <c r="B711" t="s">
        <v>1479</v>
      </c>
      <c r="D711">
        <v>948573.27006172203</v>
      </c>
    </row>
    <row r="712" spans="1:5" x14ac:dyDescent="0.25">
      <c r="A712" t="s">
        <v>2991</v>
      </c>
      <c r="B712" t="s">
        <v>1480</v>
      </c>
      <c r="D712">
        <v>341.88215089260012</v>
      </c>
    </row>
    <row r="713" spans="1:5" x14ac:dyDescent="0.25">
      <c r="A713" t="s">
        <v>2991</v>
      </c>
      <c r="B713" t="s">
        <v>1482</v>
      </c>
      <c r="D713">
        <v>1907.1189991526001</v>
      </c>
    </row>
    <row r="714" spans="1:5" x14ac:dyDescent="0.25">
      <c r="A714" t="s">
        <v>2991</v>
      </c>
      <c r="B714" t="s">
        <v>954</v>
      </c>
      <c r="C714">
        <v>0.50563893722548414</v>
      </c>
      <c r="D714">
        <v>0.20224205428401978</v>
      </c>
      <c r="E714">
        <v>0.44126642083262468</v>
      </c>
    </row>
    <row r="715" spans="1:5" x14ac:dyDescent="0.25">
      <c r="A715" t="s">
        <v>2991</v>
      </c>
      <c r="B715" t="s">
        <v>955</v>
      </c>
      <c r="C715">
        <v>3.2260790447771533E-2</v>
      </c>
      <c r="D715">
        <v>1.454870016240739E-3</v>
      </c>
      <c r="E715">
        <v>2.5724617106931903E-2</v>
      </c>
    </row>
    <row r="716" spans="1:5" x14ac:dyDescent="0.25">
      <c r="A716" t="s">
        <v>2991</v>
      </c>
      <c r="B716" t="s">
        <v>956</v>
      </c>
      <c r="C716">
        <v>0.46210027232674428</v>
      </c>
      <c r="D716">
        <v>0.79630307569973935</v>
      </c>
      <c r="E716">
        <v>0.53300896206044335</v>
      </c>
    </row>
    <row r="717" spans="1:5" x14ac:dyDescent="0.25">
      <c r="A717" t="s">
        <v>2991</v>
      </c>
      <c r="B717" t="s">
        <v>1094</v>
      </c>
      <c r="C717">
        <v>0.19855741350043626</v>
      </c>
    </row>
    <row r="718" spans="1:5" x14ac:dyDescent="0.25">
      <c r="A718" t="s">
        <v>2991</v>
      </c>
      <c r="B718" t="s">
        <v>1102</v>
      </c>
      <c r="C718">
        <v>1.4330182613957959E-2</v>
      </c>
    </row>
    <row r="719" spans="1:5" x14ac:dyDescent="0.25">
      <c r="A719" t="s">
        <v>2991</v>
      </c>
      <c r="B719" t="s">
        <v>1378</v>
      </c>
      <c r="C719">
        <v>4.7750818064949963E-3</v>
      </c>
    </row>
    <row r="720" spans="1:5" x14ac:dyDescent="0.25">
      <c r="A720" t="s">
        <v>2992</v>
      </c>
      <c r="B720" t="s">
        <v>765</v>
      </c>
      <c r="C720">
        <v>1544.5284187000004</v>
      </c>
    </row>
    <row r="721" spans="1:5" x14ac:dyDescent="0.25">
      <c r="A721" t="s">
        <v>2992</v>
      </c>
      <c r="B721" t="s">
        <v>767</v>
      </c>
      <c r="C721">
        <v>1389.9895362300019</v>
      </c>
    </row>
    <row r="722" spans="1:5" x14ac:dyDescent="0.25">
      <c r="A722" t="s">
        <v>2992</v>
      </c>
      <c r="B722" t="s">
        <v>788</v>
      </c>
      <c r="C722">
        <v>786</v>
      </c>
      <c r="D722">
        <v>242</v>
      </c>
    </row>
    <row r="723" spans="1:5" x14ac:dyDescent="0.25">
      <c r="A723" t="s">
        <v>2992</v>
      </c>
      <c r="B723" t="s">
        <v>801</v>
      </c>
      <c r="C723">
        <v>0.16729521247494022</v>
      </c>
      <c r="D723">
        <v>0.54619817652668523</v>
      </c>
      <c r="E723">
        <v>0.28240943526609569</v>
      </c>
    </row>
    <row r="724" spans="1:5" x14ac:dyDescent="0.25">
      <c r="A724" t="s">
        <v>2992</v>
      </c>
      <c r="B724" t="s">
        <v>828</v>
      </c>
    </row>
    <row r="725" spans="1:5" x14ac:dyDescent="0.25">
      <c r="A725" t="s">
        <v>2992</v>
      </c>
      <c r="B725" t="s">
        <v>830</v>
      </c>
    </row>
    <row r="726" spans="1:5" x14ac:dyDescent="0.25">
      <c r="A726" t="s">
        <v>2992</v>
      </c>
      <c r="B726" t="s">
        <v>832</v>
      </c>
    </row>
    <row r="727" spans="1:5" x14ac:dyDescent="0.25">
      <c r="A727" t="s">
        <v>2992</v>
      </c>
      <c r="B727" t="s">
        <v>862</v>
      </c>
    </row>
    <row r="728" spans="1:5" x14ac:dyDescent="0.25">
      <c r="A728" t="s">
        <v>2992</v>
      </c>
      <c r="B728" t="s">
        <v>864</v>
      </c>
    </row>
    <row r="729" spans="1:5" x14ac:dyDescent="0.25">
      <c r="A729" t="s">
        <v>2992</v>
      </c>
      <c r="B729" t="s">
        <v>875</v>
      </c>
    </row>
    <row r="730" spans="1:5" x14ac:dyDescent="0.25">
      <c r="A730" t="s">
        <v>2992</v>
      </c>
      <c r="B730" t="s">
        <v>824</v>
      </c>
      <c r="C730">
        <v>1</v>
      </c>
      <c r="D730">
        <v>1</v>
      </c>
      <c r="E730">
        <v>1</v>
      </c>
    </row>
    <row r="731" spans="1:5" x14ac:dyDescent="0.25">
      <c r="A731" t="s">
        <v>2992</v>
      </c>
      <c r="B731" t="s">
        <v>896</v>
      </c>
      <c r="C731">
        <v>0.18450315449025811</v>
      </c>
      <c r="D731">
        <v>0.28621610468308628</v>
      </c>
      <c r="E731">
        <v>0.23268140340149601</v>
      </c>
    </row>
    <row r="732" spans="1:5" x14ac:dyDescent="0.25">
      <c r="A732" t="s">
        <v>2992</v>
      </c>
      <c r="B732" t="s">
        <v>897</v>
      </c>
      <c r="C732">
        <v>0.20210302302675279</v>
      </c>
      <c r="D732">
        <v>5.3702820197092729E-2</v>
      </c>
      <c r="E732">
        <v>0.13181048017108721</v>
      </c>
    </row>
    <row r="733" spans="1:5" x14ac:dyDescent="0.25">
      <c r="A733" t="s">
        <v>2992</v>
      </c>
      <c r="B733" t="s">
        <v>899</v>
      </c>
      <c r="C733">
        <v>0.11793073083324014</v>
      </c>
      <c r="D733">
        <v>0.23167292437568041</v>
      </c>
      <c r="E733">
        <v>0.17180685675239837</v>
      </c>
    </row>
    <row r="734" spans="1:5" x14ac:dyDescent="0.25">
      <c r="A734" t="s">
        <v>2992</v>
      </c>
      <c r="B734" t="s">
        <v>900</v>
      </c>
      <c r="C734">
        <v>0.29251312588360606</v>
      </c>
      <c r="D734">
        <v>0.36223181905787144</v>
      </c>
      <c r="E734">
        <v>0.32553669414259478</v>
      </c>
    </row>
    <row r="735" spans="1:5" x14ac:dyDescent="0.25">
      <c r="A735" t="s">
        <v>2992</v>
      </c>
      <c r="B735" t="s">
        <v>901</v>
      </c>
      <c r="C735">
        <v>0.20294996576614291</v>
      </c>
      <c r="D735">
        <v>6.6176331686269227E-2</v>
      </c>
      <c r="E735">
        <v>0.13816456553242365</v>
      </c>
    </row>
    <row r="736" spans="1:5" x14ac:dyDescent="0.25">
      <c r="A736" t="s">
        <v>2992</v>
      </c>
      <c r="B736" t="s">
        <v>948</v>
      </c>
      <c r="C736">
        <v>1</v>
      </c>
      <c r="D736">
        <v>1</v>
      </c>
      <c r="E736">
        <v>1</v>
      </c>
    </row>
    <row r="737" spans="1:5" x14ac:dyDescent="0.25">
      <c r="A737" t="s">
        <v>2992</v>
      </c>
      <c r="B737" t="s">
        <v>960</v>
      </c>
    </row>
    <row r="738" spans="1:5" x14ac:dyDescent="0.25">
      <c r="A738" t="s">
        <v>2992</v>
      </c>
      <c r="B738" t="s">
        <v>962</v>
      </c>
      <c r="C738">
        <v>1</v>
      </c>
      <c r="D738">
        <v>1</v>
      </c>
      <c r="E738">
        <v>1</v>
      </c>
    </row>
    <row r="739" spans="1:5" x14ac:dyDescent="0.25">
      <c r="A739" t="s">
        <v>2992</v>
      </c>
      <c r="B739" t="s">
        <v>972</v>
      </c>
    </row>
    <row r="740" spans="1:5" x14ac:dyDescent="0.25">
      <c r="A740" t="s">
        <v>2992</v>
      </c>
      <c r="B740" t="s">
        <v>974</v>
      </c>
    </row>
    <row r="741" spans="1:5" x14ac:dyDescent="0.25">
      <c r="A741" t="s">
        <v>2992</v>
      </c>
      <c r="B741" t="s">
        <v>976</v>
      </c>
      <c r="C741">
        <v>1.3253528916761263E-2</v>
      </c>
      <c r="E741">
        <v>6.9757460592836237E-3</v>
      </c>
    </row>
    <row r="742" spans="1:5" x14ac:dyDescent="0.25">
      <c r="A742" t="s">
        <v>2992</v>
      </c>
      <c r="B742" t="s">
        <v>978</v>
      </c>
      <c r="C742">
        <v>2.9171855716273194E-2</v>
      </c>
      <c r="D742">
        <v>3.1997615644381722E-2</v>
      </c>
      <c r="E742">
        <v>3.0510329970748349E-2</v>
      </c>
    </row>
    <row r="743" spans="1:5" x14ac:dyDescent="0.25">
      <c r="A743" t="s">
        <v>2992</v>
      </c>
      <c r="B743" t="s">
        <v>980</v>
      </c>
      <c r="C743">
        <v>0.95757461536696564</v>
      </c>
      <c r="D743">
        <v>0.96800238435561825</v>
      </c>
      <c r="E743">
        <v>0.96251392396996804</v>
      </c>
    </row>
    <row r="744" spans="1:5" x14ac:dyDescent="0.25">
      <c r="A744" t="s">
        <v>2992</v>
      </c>
      <c r="B744" t="s">
        <v>987</v>
      </c>
      <c r="C744">
        <v>2.5828710250328261E-4</v>
      </c>
      <c r="E744">
        <v>1.3594456606741593E-4</v>
      </c>
    </row>
    <row r="745" spans="1:5" x14ac:dyDescent="0.25">
      <c r="A745" t="s">
        <v>2992</v>
      </c>
      <c r="B745" t="s">
        <v>1001</v>
      </c>
      <c r="C745">
        <v>276.97080099999965</v>
      </c>
      <c r="D745">
        <v>550</v>
      </c>
    </row>
    <row r="746" spans="1:5" x14ac:dyDescent="0.25">
      <c r="A746" t="s">
        <v>2992</v>
      </c>
      <c r="B746" t="s">
        <v>1002</v>
      </c>
      <c r="C746">
        <v>535.34727699999951</v>
      </c>
      <c r="D746">
        <v>163</v>
      </c>
    </row>
    <row r="747" spans="1:5" x14ac:dyDescent="0.25">
      <c r="A747" t="s">
        <v>2992</v>
      </c>
      <c r="B747" t="s">
        <v>1003</v>
      </c>
      <c r="C747">
        <v>550.52434147000008</v>
      </c>
      <c r="D747">
        <v>68</v>
      </c>
    </row>
    <row r="748" spans="1:5" x14ac:dyDescent="0.25">
      <c r="A748" t="s">
        <v>2992</v>
      </c>
      <c r="B748" t="s">
        <v>1004</v>
      </c>
      <c r="C748">
        <v>87.105835439999993</v>
      </c>
      <c r="D748">
        <v>4</v>
      </c>
    </row>
    <row r="749" spans="1:5" x14ac:dyDescent="0.25">
      <c r="A749" t="s">
        <v>2992</v>
      </c>
      <c r="B749" t="s">
        <v>1005</v>
      </c>
      <c r="C749">
        <v>94.58016379</v>
      </c>
      <c r="D749">
        <v>1</v>
      </c>
    </row>
    <row r="750" spans="1:5" x14ac:dyDescent="0.25">
      <c r="A750" t="s">
        <v>2992</v>
      </c>
      <c r="B750" t="s">
        <v>1006</v>
      </c>
      <c r="D750">
        <v>0</v>
      </c>
    </row>
    <row r="751" spans="1:5" x14ac:dyDescent="0.25">
      <c r="A751" t="s">
        <v>2992</v>
      </c>
      <c r="B751" t="s">
        <v>1063</v>
      </c>
      <c r="C751">
        <v>0.67341297805872413</v>
      </c>
    </row>
    <row r="752" spans="1:5" x14ac:dyDescent="0.25">
      <c r="A752" t="s">
        <v>2992</v>
      </c>
      <c r="B752" t="s">
        <v>1064</v>
      </c>
      <c r="C752">
        <v>90.752197827533479</v>
      </c>
    </row>
    <row r="753" spans="1:4" x14ac:dyDescent="0.25">
      <c r="A753" t="s">
        <v>2992</v>
      </c>
      <c r="B753" t="s">
        <v>1065</v>
      </c>
      <c r="C753">
        <v>129.15738756278625</v>
      </c>
    </row>
    <row r="754" spans="1:4" x14ac:dyDescent="0.25">
      <c r="A754" t="s">
        <v>2992</v>
      </c>
      <c r="B754" t="s">
        <v>1066</v>
      </c>
      <c r="C754">
        <v>322.86301409441535</v>
      </c>
    </row>
    <row r="755" spans="1:4" x14ac:dyDescent="0.25">
      <c r="A755" t="s">
        <v>2992</v>
      </c>
      <c r="B755" t="s">
        <v>1067</v>
      </c>
      <c r="C755">
        <v>576.2566802502306</v>
      </c>
    </row>
    <row r="756" spans="1:4" x14ac:dyDescent="0.25">
      <c r="A756" t="s">
        <v>2992</v>
      </c>
      <c r="B756" t="s">
        <v>1068</v>
      </c>
      <c r="C756">
        <v>250.15951333798469</v>
      </c>
    </row>
    <row r="757" spans="1:4" x14ac:dyDescent="0.25">
      <c r="A757" t="s">
        <v>2992</v>
      </c>
      <c r="B757" t="s">
        <v>1069</v>
      </c>
      <c r="C757">
        <v>105.90204970598478</v>
      </c>
    </row>
    <row r="758" spans="1:4" x14ac:dyDescent="0.25">
      <c r="A758" t="s">
        <v>2992</v>
      </c>
      <c r="B758" t="s">
        <v>1070</v>
      </c>
      <c r="C758">
        <v>27.047025493043506</v>
      </c>
    </row>
    <row r="759" spans="1:4" x14ac:dyDescent="0.25">
      <c r="A759" t="s">
        <v>2992</v>
      </c>
      <c r="B759" t="s">
        <v>1071</v>
      </c>
      <c r="C759">
        <v>42.252539368021452</v>
      </c>
    </row>
    <row r="760" spans="1:4" x14ac:dyDescent="0.25">
      <c r="A760" t="s">
        <v>2992</v>
      </c>
      <c r="B760" t="s">
        <v>1083</v>
      </c>
      <c r="C760">
        <v>7.4857849936691603E-2</v>
      </c>
    </row>
    <row r="761" spans="1:4" x14ac:dyDescent="0.25">
      <c r="A761" t="s">
        <v>2992</v>
      </c>
      <c r="B761" t="s">
        <v>1085</v>
      </c>
      <c r="C761">
        <v>1.5983415261972612E-3</v>
      </c>
    </row>
    <row r="762" spans="1:4" x14ac:dyDescent="0.25">
      <c r="A762" t="s">
        <v>2992</v>
      </c>
      <c r="B762" t="s">
        <v>1089</v>
      </c>
      <c r="C762">
        <v>1.921127715796558E-2</v>
      </c>
    </row>
    <row r="763" spans="1:4" x14ac:dyDescent="0.25">
      <c r="A763" t="s">
        <v>2992</v>
      </c>
      <c r="B763" t="s">
        <v>1123</v>
      </c>
      <c r="C763">
        <v>186.95320074999998</v>
      </c>
      <c r="D763">
        <v>28</v>
      </c>
    </row>
    <row r="764" spans="1:4" x14ac:dyDescent="0.25">
      <c r="A764" t="s">
        <v>2992</v>
      </c>
      <c r="B764" t="s">
        <v>1132</v>
      </c>
      <c r="C764">
        <v>369.95036523999983</v>
      </c>
      <c r="D764">
        <v>148</v>
      </c>
    </row>
    <row r="765" spans="1:4" x14ac:dyDescent="0.25">
      <c r="A765" t="s">
        <v>2992</v>
      </c>
      <c r="B765" t="s">
        <v>1133</v>
      </c>
      <c r="C765">
        <v>82.698309890000047</v>
      </c>
      <c r="D765">
        <v>186</v>
      </c>
    </row>
    <row r="766" spans="1:4" x14ac:dyDescent="0.25">
      <c r="A766" t="s">
        <v>2992</v>
      </c>
      <c r="B766" t="s">
        <v>1134</v>
      </c>
      <c r="C766">
        <v>72.846164809999991</v>
      </c>
      <c r="D766">
        <v>95</v>
      </c>
    </row>
    <row r="767" spans="1:4" x14ac:dyDescent="0.25">
      <c r="A767" t="s">
        <v>2992</v>
      </c>
      <c r="B767" t="s">
        <v>1135</v>
      </c>
      <c r="C767">
        <v>3.6264307499999999</v>
      </c>
      <c r="D767">
        <v>4</v>
      </c>
    </row>
    <row r="768" spans="1:4" x14ac:dyDescent="0.25">
      <c r="A768" t="s">
        <v>2992</v>
      </c>
      <c r="B768" t="s">
        <v>1136</v>
      </c>
      <c r="C768">
        <v>29.629534210000003</v>
      </c>
      <c r="D768">
        <v>2</v>
      </c>
    </row>
    <row r="769" spans="1:4" x14ac:dyDescent="0.25">
      <c r="A769" t="s">
        <v>2992</v>
      </c>
      <c r="B769" t="s">
        <v>1140</v>
      </c>
      <c r="C769">
        <v>77.620419690000006</v>
      </c>
      <c r="D769">
        <v>31</v>
      </c>
    </row>
    <row r="770" spans="1:4" x14ac:dyDescent="0.25">
      <c r="A770" t="s">
        <v>2992</v>
      </c>
      <c r="B770" t="s">
        <v>1124</v>
      </c>
      <c r="C770">
        <v>140.78490676000001</v>
      </c>
      <c r="D770">
        <v>38</v>
      </c>
    </row>
    <row r="771" spans="1:4" x14ac:dyDescent="0.25">
      <c r="A771" t="s">
        <v>2992</v>
      </c>
      <c r="B771" t="s">
        <v>1125</v>
      </c>
      <c r="C771">
        <v>290.69956206000006</v>
      </c>
      <c r="D771">
        <v>106</v>
      </c>
    </row>
    <row r="772" spans="1:4" x14ac:dyDescent="0.25">
      <c r="A772" t="s">
        <v>2992</v>
      </c>
      <c r="B772" t="s">
        <v>1126</v>
      </c>
      <c r="C772">
        <v>76.784703309999983</v>
      </c>
      <c r="D772">
        <v>50</v>
      </c>
    </row>
    <row r="773" spans="1:4" x14ac:dyDescent="0.25">
      <c r="A773" t="s">
        <v>2992</v>
      </c>
      <c r="B773" t="s">
        <v>1127</v>
      </c>
      <c r="C773">
        <v>25.714256580000001</v>
      </c>
      <c r="D773">
        <v>27</v>
      </c>
    </row>
    <row r="774" spans="1:4" x14ac:dyDescent="0.25">
      <c r="A774" t="s">
        <v>2992</v>
      </c>
      <c r="B774" t="s">
        <v>1128</v>
      </c>
      <c r="C774">
        <v>11.120644009999999</v>
      </c>
      <c r="D774">
        <v>14</v>
      </c>
    </row>
    <row r="775" spans="1:4" x14ac:dyDescent="0.25">
      <c r="A775" t="s">
        <v>2992</v>
      </c>
      <c r="B775" t="s">
        <v>1129</v>
      </c>
      <c r="C775">
        <v>0.47083708999999996</v>
      </c>
      <c r="D775">
        <v>4</v>
      </c>
    </row>
    <row r="776" spans="1:4" x14ac:dyDescent="0.25">
      <c r="A776" t="s">
        <v>2992</v>
      </c>
      <c r="B776" t="s">
        <v>1130</v>
      </c>
      <c r="C776">
        <v>47.833669320000006</v>
      </c>
      <c r="D776">
        <v>14</v>
      </c>
    </row>
    <row r="777" spans="1:4" x14ac:dyDescent="0.25">
      <c r="A777" t="s">
        <v>2992</v>
      </c>
      <c r="B777" t="s">
        <v>1131</v>
      </c>
      <c r="C777">
        <v>127.79541422999998</v>
      </c>
      <c r="D777">
        <v>34</v>
      </c>
    </row>
    <row r="778" spans="1:4" x14ac:dyDescent="0.25">
      <c r="A778" t="s">
        <v>2992</v>
      </c>
      <c r="B778" t="s">
        <v>1147</v>
      </c>
      <c r="C778">
        <v>186.95320074999998</v>
      </c>
      <c r="D778">
        <v>28</v>
      </c>
    </row>
    <row r="779" spans="1:4" x14ac:dyDescent="0.25">
      <c r="A779" t="s">
        <v>2992</v>
      </c>
      <c r="B779" t="s">
        <v>1156</v>
      </c>
      <c r="C779">
        <v>369.95036523999983</v>
      </c>
      <c r="D779">
        <v>148</v>
      </c>
    </row>
    <row r="780" spans="1:4" x14ac:dyDescent="0.25">
      <c r="A780" t="s">
        <v>2992</v>
      </c>
      <c r="B780" t="s">
        <v>1157</v>
      </c>
      <c r="C780">
        <v>82.698309890000047</v>
      </c>
      <c r="D780">
        <v>186</v>
      </c>
    </row>
    <row r="781" spans="1:4" x14ac:dyDescent="0.25">
      <c r="A781" t="s">
        <v>2992</v>
      </c>
      <c r="B781" t="s">
        <v>1158</v>
      </c>
      <c r="C781">
        <v>72.846164809999991</v>
      </c>
      <c r="D781">
        <v>95</v>
      </c>
    </row>
    <row r="782" spans="1:4" x14ac:dyDescent="0.25">
      <c r="A782" t="s">
        <v>2992</v>
      </c>
      <c r="B782" t="s">
        <v>1159</v>
      </c>
      <c r="C782">
        <v>3.6264307499999999</v>
      </c>
      <c r="D782">
        <v>4</v>
      </c>
    </row>
    <row r="783" spans="1:4" x14ac:dyDescent="0.25">
      <c r="A783" t="s">
        <v>2992</v>
      </c>
      <c r="B783" t="s">
        <v>1160</v>
      </c>
      <c r="C783">
        <v>29.629534210000003</v>
      </c>
      <c r="D783">
        <v>2</v>
      </c>
    </row>
    <row r="784" spans="1:4" x14ac:dyDescent="0.25">
      <c r="A784" t="s">
        <v>2992</v>
      </c>
      <c r="B784" t="s">
        <v>1164</v>
      </c>
      <c r="C784">
        <v>77.620419690000006</v>
      </c>
      <c r="D784">
        <v>31</v>
      </c>
    </row>
    <row r="785" spans="1:4" x14ac:dyDescent="0.25">
      <c r="A785" t="s">
        <v>2992</v>
      </c>
      <c r="B785" t="s">
        <v>1148</v>
      </c>
      <c r="C785">
        <v>140.78490676000001</v>
      </c>
      <c r="D785">
        <v>38</v>
      </c>
    </row>
    <row r="786" spans="1:4" x14ac:dyDescent="0.25">
      <c r="A786" t="s">
        <v>2992</v>
      </c>
      <c r="B786" t="s">
        <v>1149</v>
      </c>
      <c r="C786">
        <v>290.69956206000006</v>
      </c>
      <c r="D786">
        <v>106</v>
      </c>
    </row>
    <row r="787" spans="1:4" x14ac:dyDescent="0.25">
      <c r="A787" t="s">
        <v>2992</v>
      </c>
      <c r="B787" t="s">
        <v>1150</v>
      </c>
      <c r="C787">
        <v>76.784703309999983</v>
      </c>
      <c r="D787">
        <v>50</v>
      </c>
    </row>
    <row r="788" spans="1:4" x14ac:dyDescent="0.25">
      <c r="A788" t="s">
        <v>2992</v>
      </c>
      <c r="B788" t="s">
        <v>1151</v>
      </c>
      <c r="C788">
        <v>25.714256580000001</v>
      </c>
      <c r="D788">
        <v>27</v>
      </c>
    </row>
    <row r="789" spans="1:4" x14ac:dyDescent="0.25">
      <c r="A789" t="s">
        <v>2992</v>
      </c>
      <c r="B789" t="s">
        <v>1152</v>
      </c>
      <c r="C789">
        <v>11.120644009999999</v>
      </c>
      <c r="D789">
        <v>14</v>
      </c>
    </row>
    <row r="790" spans="1:4" x14ac:dyDescent="0.25">
      <c r="A790" t="s">
        <v>2992</v>
      </c>
      <c r="B790" t="s">
        <v>1153</v>
      </c>
      <c r="C790">
        <v>0.47083708999999996</v>
      </c>
      <c r="D790">
        <v>4</v>
      </c>
    </row>
    <row r="791" spans="1:4" x14ac:dyDescent="0.25">
      <c r="A791" t="s">
        <v>2992</v>
      </c>
      <c r="B791" t="s">
        <v>1154</v>
      </c>
      <c r="C791">
        <v>47.833669320000006</v>
      </c>
      <c r="D791">
        <v>14</v>
      </c>
    </row>
    <row r="792" spans="1:4" x14ac:dyDescent="0.25">
      <c r="A792" t="s">
        <v>2992</v>
      </c>
      <c r="B792" t="s">
        <v>1155</v>
      </c>
      <c r="C792">
        <v>127.79541422999998</v>
      </c>
      <c r="D792">
        <v>34</v>
      </c>
    </row>
    <row r="793" spans="1:4" x14ac:dyDescent="0.25">
      <c r="A793" t="s">
        <v>2992</v>
      </c>
      <c r="B793" t="s">
        <v>1170</v>
      </c>
      <c r="C793">
        <v>249.81832811999982</v>
      </c>
      <c r="D793">
        <v>210</v>
      </c>
    </row>
    <row r="794" spans="1:4" x14ac:dyDescent="0.25">
      <c r="A794" t="s">
        <v>2992</v>
      </c>
      <c r="B794" t="s">
        <v>1188</v>
      </c>
      <c r="C794">
        <v>33.798367139999996</v>
      </c>
      <c r="D794">
        <v>15</v>
      </c>
    </row>
    <row r="795" spans="1:4" x14ac:dyDescent="0.25">
      <c r="A795" t="s">
        <v>2992</v>
      </c>
      <c r="B795" t="s">
        <v>1190</v>
      </c>
      <c r="C795">
        <v>132.35031978000001</v>
      </c>
      <c r="D795">
        <v>14</v>
      </c>
    </row>
    <row r="796" spans="1:4" x14ac:dyDescent="0.25">
      <c r="A796" t="s">
        <v>2992</v>
      </c>
      <c r="B796" t="s">
        <v>1192</v>
      </c>
      <c r="C796">
        <v>51.242315640000001</v>
      </c>
      <c r="D796">
        <v>10</v>
      </c>
    </row>
    <row r="797" spans="1:4" x14ac:dyDescent="0.25">
      <c r="A797" t="s">
        <v>2992</v>
      </c>
      <c r="B797" t="s">
        <v>1194</v>
      </c>
      <c r="C797">
        <v>16.860927910000001</v>
      </c>
      <c r="D797">
        <v>3</v>
      </c>
    </row>
    <row r="798" spans="1:4" x14ac:dyDescent="0.25">
      <c r="A798" t="s">
        <v>2992</v>
      </c>
      <c r="B798" t="s">
        <v>1172</v>
      </c>
      <c r="C798">
        <v>109.60102784999999</v>
      </c>
      <c r="D798">
        <v>100</v>
      </c>
    </row>
    <row r="799" spans="1:4" x14ac:dyDescent="0.25">
      <c r="A799" t="s">
        <v>2992</v>
      </c>
      <c r="B799" t="s">
        <v>1174</v>
      </c>
      <c r="C799">
        <v>87.152249489999974</v>
      </c>
      <c r="D799">
        <v>64</v>
      </c>
    </row>
    <row r="800" spans="1:4" x14ac:dyDescent="0.25">
      <c r="A800" t="s">
        <v>2992</v>
      </c>
      <c r="B800" t="s">
        <v>1176</v>
      </c>
      <c r="C800">
        <v>29.271145099999998</v>
      </c>
      <c r="D800">
        <v>59</v>
      </c>
    </row>
    <row r="801" spans="1:4" x14ac:dyDescent="0.25">
      <c r="A801" t="s">
        <v>2992</v>
      </c>
      <c r="B801" t="s">
        <v>1178</v>
      </c>
      <c r="C801">
        <v>19.761051009999999</v>
      </c>
      <c r="D801">
        <v>63</v>
      </c>
    </row>
    <row r="802" spans="1:4" x14ac:dyDescent="0.25">
      <c r="A802" t="s">
        <v>2992</v>
      </c>
      <c r="B802" t="s">
        <v>1180</v>
      </c>
      <c r="C802">
        <v>39.448380020000002</v>
      </c>
      <c r="D802">
        <v>32</v>
      </c>
    </row>
    <row r="803" spans="1:4" x14ac:dyDescent="0.25">
      <c r="A803" t="s">
        <v>2992</v>
      </c>
      <c r="B803" t="s">
        <v>1182</v>
      </c>
      <c r="C803">
        <v>90.457835959999997</v>
      </c>
      <c r="D803">
        <v>40</v>
      </c>
    </row>
    <row r="804" spans="1:4" x14ac:dyDescent="0.25">
      <c r="A804" t="s">
        <v>2992</v>
      </c>
      <c r="B804" t="s">
        <v>1184</v>
      </c>
      <c r="C804">
        <v>344.4009693299999</v>
      </c>
      <c r="D804">
        <v>104</v>
      </c>
    </row>
    <row r="805" spans="1:4" x14ac:dyDescent="0.25">
      <c r="A805" t="s">
        <v>2992</v>
      </c>
      <c r="B805" t="s">
        <v>1186</v>
      </c>
      <c r="C805">
        <v>340.36550135000005</v>
      </c>
      <c r="D805">
        <v>67</v>
      </c>
    </row>
    <row r="806" spans="1:4" x14ac:dyDescent="0.25">
      <c r="A806" t="s">
        <v>2992</v>
      </c>
      <c r="B806" t="s">
        <v>1207</v>
      </c>
      <c r="C806">
        <v>114.86139625000004</v>
      </c>
      <c r="D806">
        <v>343</v>
      </c>
    </row>
    <row r="807" spans="1:4" x14ac:dyDescent="0.25">
      <c r="A807" t="s">
        <v>2992</v>
      </c>
      <c r="B807" t="s">
        <v>1209</v>
      </c>
      <c r="C807">
        <v>2.8146132400000003</v>
      </c>
      <c r="D807">
        <v>15</v>
      </c>
    </row>
    <row r="808" spans="1:4" x14ac:dyDescent="0.25">
      <c r="A808" t="s">
        <v>2992</v>
      </c>
      <c r="B808" t="s">
        <v>1213</v>
      </c>
      <c r="C808">
        <v>0.41275101000000008</v>
      </c>
      <c r="D808">
        <v>5</v>
      </c>
    </row>
    <row r="809" spans="1:4" x14ac:dyDescent="0.25">
      <c r="A809" t="s">
        <v>2992</v>
      </c>
      <c r="B809" t="s">
        <v>1215</v>
      </c>
      <c r="C809">
        <v>1426.4396582000002</v>
      </c>
      <c r="D809">
        <v>418</v>
      </c>
    </row>
    <row r="810" spans="1:4" x14ac:dyDescent="0.25">
      <c r="A810" t="s">
        <v>2992</v>
      </c>
      <c r="B810" t="s">
        <v>1223</v>
      </c>
      <c r="C810">
        <v>51.242315640000001</v>
      </c>
      <c r="D810">
        <v>10</v>
      </c>
    </row>
    <row r="811" spans="1:4" x14ac:dyDescent="0.25">
      <c r="A811" t="s">
        <v>2992</v>
      </c>
      <c r="B811" t="s">
        <v>1225</v>
      </c>
      <c r="C811">
        <v>1493.2861030599993</v>
      </c>
      <c r="D811">
        <v>771</v>
      </c>
    </row>
    <row r="812" spans="1:4" x14ac:dyDescent="0.25">
      <c r="A812" t="s">
        <v>2992</v>
      </c>
      <c r="B812" t="s">
        <v>1235</v>
      </c>
      <c r="D812">
        <v>576.90074828350077</v>
      </c>
    </row>
    <row r="813" spans="1:4" x14ac:dyDescent="0.25">
      <c r="A813" t="s">
        <v>2992</v>
      </c>
      <c r="B813" t="s">
        <v>1236</v>
      </c>
      <c r="D813">
        <v>1.2562680798999999</v>
      </c>
    </row>
    <row r="814" spans="1:4" x14ac:dyDescent="0.25">
      <c r="A814" t="s">
        <v>2992</v>
      </c>
      <c r="B814" t="s">
        <v>1238</v>
      </c>
      <c r="D814">
        <v>0.60861265659999997</v>
      </c>
    </row>
    <row r="815" spans="1:4" x14ac:dyDescent="0.25">
      <c r="A815" t="s">
        <v>2992</v>
      </c>
      <c r="B815" t="s">
        <v>1239</v>
      </c>
      <c r="D815">
        <v>493.84535657549998</v>
      </c>
    </row>
    <row r="816" spans="1:4" x14ac:dyDescent="0.25">
      <c r="A816" t="s">
        <v>2992</v>
      </c>
      <c r="B816" t="s">
        <v>1286</v>
      </c>
      <c r="C816">
        <v>89.95324583</v>
      </c>
      <c r="D816">
        <v>122</v>
      </c>
    </row>
    <row r="817" spans="1:4" x14ac:dyDescent="0.25">
      <c r="A817" t="s">
        <v>2992</v>
      </c>
      <c r="B817" t="s">
        <v>1287</v>
      </c>
      <c r="C817">
        <v>237.59673700999991</v>
      </c>
      <c r="D817">
        <v>78</v>
      </c>
    </row>
    <row r="818" spans="1:4" x14ac:dyDescent="0.25">
      <c r="A818" t="s">
        <v>2992</v>
      </c>
      <c r="B818" t="s">
        <v>1288</v>
      </c>
      <c r="C818">
        <v>278.68666667000002</v>
      </c>
      <c r="D818">
        <v>31</v>
      </c>
    </row>
    <row r="819" spans="1:4" x14ac:dyDescent="0.25">
      <c r="A819" t="s">
        <v>2992</v>
      </c>
      <c r="B819" t="s">
        <v>1289</v>
      </c>
      <c r="C819">
        <v>197.39416484999998</v>
      </c>
      <c r="D819">
        <v>7</v>
      </c>
    </row>
    <row r="820" spans="1:4" x14ac:dyDescent="0.25">
      <c r="A820" t="s">
        <v>2992</v>
      </c>
      <c r="B820" t="s">
        <v>1290</v>
      </c>
      <c r="D820">
        <v>0</v>
      </c>
    </row>
    <row r="821" spans="1:4" x14ac:dyDescent="0.25">
      <c r="A821" t="s">
        <v>2992</v>
      </c>
      <c r="B821" t="s">
        <v>1291</v>
      </c>
      <c r="C821">
        <v>586.35872187000007</v>
      </c>
      <c r="D821">
        <v>4</v>
      </c>
    </row>
    <row r="822" spans="1:4" x14ac:dyDescent="0.25">
      <c r="A822" t="s">
        <v>2992</v>
      </c>
      <c r="B822" t="s">
        <v>1332</v>
      </c>
      <c r="C822">
        <v>0.60500645408669806</v>
      </c>
    </row>
    <row r="823" spans="1:4" x14ac:dyDescent="0.25">
      <c r="A823" t="s">
        <v>2992</v>
      </c>
      <c r="B823" t="s">
        <v>1333</v>
      </c>
      <c r="C823">
        <v>175.39192895059875</v>
      </c>
    </row>
    <row r="824" spans="1:4" x14ac:dyDescent="0.25">
      <c r="A824" t="s">
        <v>2992</v>
      </c>
      <c r="B824" t="s">
        <v>1334</v>
      </c>
      <c r="C824">
        <v>349.22168096802875</v>
      </c>
    </row>
    <row r="825" spans="1:4" x14ac:dyDescent="0.25">
      <c r="A825" t="s">
        <v>2992</v>
      </c>
      <c r="B825" t="s">
        <v>1335</v>
      </c>
      <c r="C825">
        <v>463.83908692634725</v>
      </c>
    </row>
    <row r="826" spans="1:4" x14ac:dyDescent="0.25">
      <c r="A826" t="s">
        <v>2992</v>
      </c>
      <c r="B826" t="s">
        <v>1336</v>
      </c>
      <c r="C826">
        <v>137.93723955644379</v>
      </c>
    </row>
    <row r="827" spans="1:4" x14ac:dyDescent="0.25">
      <c r="A827" t="s">
        <v>2992</v>
      </c>
      <c r="B827" t="s">
        <v>1337</v>
      </c>
      <c r="C827">
        <v>71.497114422098392</v>
      </c>
    </row>
    <row r="828" spans="1:4" x14ac:dyDescent="0.25">
      <c r="A828" t="s">
        <v>2992</v>
      </c>
      <c r="B828" t="s">
        <v>1338</v>
      </c>
      <c r="C828">
        <v>56.612541213840963</v>
      </c>
    </row>
    <row r="829" spans="1:4" x14ac:dyDescent="0.25">
      <c r="A829" t="s">
        <v>2992</v>
      </c>
      <c r="B829" t="s">
        <v>1339</v>
      </c>
      <c r="C829">
        <v>78.680262521222218</v>
      </c>
    </row>
    <row r="830" spans="1:4" x14ac:dyDescent="0.25">
      <c r="A830" t="s">
        <v>2992</v>
      </c>
      <c r="B830" t="s">
        <v>1340</v>
      </c>
      <c r="C830">
        <v>56.809681671419824</v>
      </c>
    </row>
    <row r="831" spans="1:4" x14ac:dyDescent="0.25">
      <c r="A831" t="s">
        <v>2992</v>
      </c>
      <c r="B831" t="s">
        <v>1353</v>
      </c>
      <c r="C831">
        <v>3.2858413333006958E-2</v>
      </c>
    </row>
    <row r="832" spans="1:4" x14ac:dyDescent="0.25">
      <c r="A832" t="s">
        <v>2992</v>
      </c>
      <c r="B832" t="s">
        <v>1355</v>
      </c>
      <c r="C832">
        <v>0.41735530233085733</v>
      </c>
    </row>
    <row r="833" spans="1:4" x14ac:dyDescent="0.25">
      <c r="A833" t="s">
        <v>2992</v>
      </c>
      <c r="B833" t="s">
        <v>1357</v>
      </c>
      <c r="C833">
        <v>1.0866906553101286E-3</v>
      </c>
    </row>
    <row r="834" spans="1:4" x14ac:dyDescent="0.25">
      <c r="A834" t="s">
        <v>2992</v>
      </c>
      <c r="B834" t="s">
        <v>1361</v>
      </c>
      <c r="C834">
        <v>4.5347848812561133E-2</v>
      </c>
    </row>
    <row r="835" spans="1:4" x14ac:dyDescent="0.25">
      <c r="A835" t="s">
        <v>2992</v>
      </c>
      <c r="B835" t="s">
        <v>1363</v>
      </c>
      <c r="C835">
        <v>0.10541227938118466</v>
      </c>
    </row>
    <row r="836" spans="1:4" x14ac:dyDescent="0.25">
      <c r="A836" t="s">
        <v>2992</v>
      </c>
      <c r="B836" t="s">
        <v>1369</v>
      </c>
      <c r="C836">
        <v>0.22137392969488093</v>
      </c>
    </row>
    <row r="837" spans="1:4" x14ac:dyDescent="0.25">
      <c r="A837" t="s">
        <v>2992</v>
      </c>
      <c r="B837" t="s">
        <v>1396</v>
      </c>
      <c r="C837">
        <v>415.65104962999999</v>
      </c>
      <c r="D837">
        <v>9</v>
      </c>
    </row>
    <row r="838" spans="1:4" x14ac:dyDescent="0.25">
      <c r="A838" t="s">
        <v>2992</v>
      </c>
      <c r="B838" t="s">
        <v>1405</v>
      </c>
      <c r="C838">
        <v>128.41873363000002</v>
      </c>
      <c r="D838">
        <v>34</v>
      </c>
    </row>
    <row r="839" spans="1:4" x14ac:dyDescent="0.25">
      <c r="A839" t="s">
        <v>2992</v>
      </c>
      <c r="B839" t="s">
        <v>1406</v>
      </c>
      <c r="C839">
        <v>222.48952223999999</v>
      </c>
      <c r="D839">
        <v>62</v>
      </c>
    </row>
    <row r="840" spans="1:4" x14ac:dyDescent="0.25">
      <c r="A840" t="s">
        <v>2992</v>
      </c>
      <c r="B840" t="s">
        <v>1407</v>
      </c>
      <c r="C840">
        <v>107.75470451999998</v>
      </c>
      <c r="D840">
        <v>41</v>
      </c>
    </row>
    <row r="841" spans="1:4" x14ac:dyDescent="0.25">
      <c r="A841" t="s">
        <v>2992</v>
      </c>
      <c r="B841" t="s">
        <v>1408</v>
      </c>
      <c r="C841">
        <v>19.371474090000003</v>
      </c>
      <c r="D841">
        <v>8</v>
      </c>
    </row>
    <row r="842" spans="1:4" x14ac:dyDescent="0.25">
      <c r="A842" t="s">
        <v>2992</v>
      </c>
      <c r="B842" t="s">
        <v>1413</v>
      </c>
      <c r="C842">
        <v>288.09116251</v>
      </c>
      <c r="D842">
        <v>31</v>
      </c>
    </row>
    <row r="843" spans="1:4" x14ac:dyDescent="0.25">
      <c r="A843" t="s">
        <v>2992</v>
      </c>
      <c r="B843" t="s">
        <v>1397</v>
      </c>
      <c r="C843">
        <v>24.089908549999997</v>
      </c>
      <c r="D843">
        <v>2</v>
      </c>
    </row>
    <row r="844" spans="1:4" x14ac:dyDescent="0.25">
      <c r="A844" t="s">
        <v>2992</v>
      </c>
      <c r="B844" t="s">
        <v>1398</v>
      </c>
      <c r="C844">
        <v>106.79741048000002</v>
      </c>
      <c r="D844">
        <v>22</v>
      </c>
    </row>
    <row r="845" spans="1:4" x14ac:dyDescent="0.25">
      <c r="A845" t="s">
        <v>2992</v>
      </c>
      <c r="B845" t="s">
        <v>1399</v>
      </c>
      <c r="C845">
        <v>29.028303389999998</v>
      </c>
      <c r="D845">
        <v>8</v>
      </c>
    </row>
    <row r="846" spans="1:4" x14ac:dyDescent="0.25">
      <c r="A846" t="s">
        <v>2992</v>
      </c>
      <c r="B846" t="s">
        <v>1400</v>
      </c>
      <c r="C846">
        <v>0.89619045999999991</v>
      </c>
      <c r="D846">
        <v>1</v>
      </c>
    </row>
    <row r="847" spans="1:4" x14ac:dyDescent="0.25">
      <c r="A847" t="s">
        <v>2992</v>
      </c>
      <c r="B847" t="s">
        <v>1401</v>
      </c>
      <c r="C847">
        <v>3.3097959799999996</v>
      </c>
      <c r="D847">
        <v>3</v>
      </c>
    </row>
    <row r="848" spans="1:4" x14ac:dyDescent="0.25">
      <c r="A848" t="s">
        <v>2992</v>
      </c>
      <c r="B848" t="s">
        <v>1402</v>
      </c>
      <c r="C848">
        <v>3.0632655799999999</v>
      </c>
      <c r="D848">
        <v>1</v>
      </c>
    </row>
    <row r="849" spans="1:4" x14ac:dyDescent="0.25">
      <c r="A849" t="s">
        <v>2992</v>
      </c>
      <c r="B849" t="s">
        <v>1403</v>
      </c>
      <c r="C849">
        <v>30.650969029999999</v>
      </c>
      <c r="D849">
        <v>4</v>
      </c>
    </row>
    <row r="850" spans="1:4" x14ac:dyDescent="0.25">
      <c r="A850" t="s">
        <v>2992</v>
      </c>
      <c r="B850" t="s">
        <v>1404</v>
      </c>
      <c r="C850">
        <v>10.377046139999999</v>
      </c>
      <c r="D850">
        <v>6</v>
      </c>
    </row>
    <row r="851" spans="1:4" x14ac:dyDescent="0.25">
      <c r="A851" t="s">
        <v>2992</v>
      </c>
      <c r="B851" t="s">
        <v>1419</v>
      </c>
      <c r="C851">
        <v>415.65104962999999</v>
      </c>
      <c r="D851">
        <v>9</v>
      </c>
    </row>
    <row r="852" spans="1:4" x14ac:dyDescent="0.25">
      <c r="A852" t="s">
        <v>2992</v>
      </c>
      <c r="B852" t="s">
        <v>1428</v>
      </c>
      <c r="C852">
        <v>128.41873363000002</v>
      </c>
      <c r="D852">
        <v>34</v>
      </c>
    </row>
    <row r="853" spans="1:4" x14ac:dyDescent="0.25">
      <c r="A853" t="s">
        <v>2992</v>
      </c>
      <c r="B853" t="s">
        <v>1429</v>
      </c>
      <c r="C853">
        <v>222.48952223999999</v>
      </c>
      <c r="D853">
        <v>62</v>
      </c>
    </row>
    <row r="854" spans="1:4" x14ac:dyDescent="0.25">
      <c r="A854" t="s">
        <v>2992</v>
      </c>
      <c r="B854" t="s">
        <v>1430</v>
      </c>
      <c r="C854">
        <v>107.75470451999998</v>
      </c>
      <c r="D854">
        <v>41</v>
      </c>
    </row>
    <row r="855" spans="1:4" x14ac:dyDescent="0.25">
      <c r="A855" t="s">
        <v>2992</v>
      </c>
      <c r="B855" t="s">
        <v>1431</v>
      </c>
      <c r="C855">
        <v>19.371474090000003</v>
      </c>
      <c r="D855">
        <v>8</v>
      </c>
    </row>
    <row r="856" spans="1:4" x14ac:dyDescent="0.25">
      <c r="A856" t="s">
        <v>2992</v>
      </c>
      <c r="B856" t="s">
        <v>1436</v>
      </c>
      <c r="C856">
        <v>288.09116251</v>
      </c>
      <c r="D856">
        <v>31</v>
      </c>
    </row>
    <row r="857" spans="1:4" x14ac:dyDescent="0.25">
      <c r="A857" t="s">
        <v>2992</v>
      </c>
      <c r="B857" t="s">
        <v>1420</v>
      </c>
      <c r="C857">
        <v>24.089908549999997</v>
      </c>
      <c r="D857">
        <v>2</v>
      </c>
    </row>
    <row r="858" spans="1:4" x14ac:dyDescent="0.25">
      <c r="A858" t="s">
        <v>2992</v>
      </c>
      <c r="B858" t="s">
        <v>1421</v>
      </c>
      <c r="C858">
        <v>106.79741048000002</v>
      </c>
      <c r="D858">
        <v>22</v>
      </c>
    </row>
    <row r="859" spans="1:4" x14ac:dyDescent="0.25">
      <c r="A859" t="s">
        <v>2992</v>
      </c>
      <c r="B859" t="s">
        <v>1422</v>
      </c>
      <c r="C859">
        <v>29.028303389999998</v>
      </c>
      <c r="D859">
        <v>8</v>
      </c>
    </row>
    <row r="860" spans="1:4" x14ac:dyDescent="0.25">
      <c r="A860" t="s">
        <v>2992</v>
      </c>
      <c r="B860" t="s">
        <v>1423</v>
      </c>
      <c r="C860">
        <v>0.89619045999999991</v>
      </c>
      <c r="D860">
        <v>1</v>
      </c>
    </row>
    <row r="861" spans="1:4" x14ac:dyDescent="0.25">
      <c r="A861" t="s">
        <v>2992</v>
      </c>
      <c r="B861" t="s">
        <v>1424</v>
      </c>
      <c r="C861">
        <v>3.3097959799999996</v>
      </c>
      <c r="D861">
        <v>3</v>
      </c>
    </row>
    <row r="862" spans="1:4" x14ac:dyDescent="0.25">
      <c r="A862" t="s">
        <v>2992</v>
      </c>
      <c r="B862" t="s">
        <v>1425</v>
      </c>
      <c r="C862">
        <v>3.0632655799999999</v>
      </c>
      <c r="D862">
        <v>1</v>
      </c>
    </row>
    <row r="863" spans="1:4" x14ac:dyDescent="0.25">
      <c r="A863" t="s">
        <v>2992</v>
      </c>
      <c r="B863" t="s">
        <v>1426</v>
      </c>
      <c r="C863">
        <v>30.650969029999999</v>
      </c>
      <c r="D863">
        <v>4</v>
      </c>
    </row>
    <row r="864" spans="1:4" x14ac:dyDescent="0.25">
      <c r="A864" t="s">
        <v>2992</v>
      </c>
      <c r="B864" t="s">
        <v>1427</v>
      </c>
      <c r="C864">
        <v>10.377046139999999</v>
      </c>
      <c r="D864">
        <v>6</v>
      </c>
    </row>
    <row r="865" spans="1:4" x14ac:dyDescent="0.25">
      <c r="A865" t="s">
        <v>2992</v>
      </c>
      <c r="B865" t="s">
        <v>1442</v>
      </c>
      <c r="C865">
        <v>263.42398631999993</v>
      </c>
      <c r="D865">
        <v>86</v>
      </c>
    </row>
    <row r="866" spans="1:4" x14ac:dyDescent="0.25">
      <c r="A866" t="s">
        <v>2992</v>
      </c>
      <c r="B866" t="s">
        <v>1451</v>
      </c>
      <c r="C866">
        <v>239.79418336000001</v>
      </c>
      <c r="D866">
        <v>6</v>
      </c>
    </row>
    <row r="867" spans="1:4" x14ac:dyDescent="0.25">
      <c r="A867" t="s">
        <v>2992</v>
      </c>
      <c r="B867" t="s">
        <v>1452</v>
      </c>
      <c r="C867">
        <v>143.68938498</v>
      </c>
      <c r="D867">
        <v>5</v>
      </c>
    </row>
    <row r="868" spans="1:4" x14ac:dyDescent="0.25">
      <c r="A868" t="s">
        <v>2992</v>
      </c>
      <c r="B868" t="s">
        <v>1453</v>
      </c>
      <c r="C868">
        <v>3.46015008</v>
      </c>
      <c r="D868">
        <v>2</v>
      </c>
    </row>
    <row r="869" spans="1:4" x14ac:dyDescent="0.25">
      <c r="A869" t="s">
        <v>2992</v>
      </c>
      <c r="B869" t="s">
        <v>1454</v>
      </c>
      <c r="C869">
        <v>4.4681191400000007</v>
      </c>
      <c r="D869">
        <v>3</v>
      </c>
    </row>
    <row r="870" spans="1:4" x14ac:dyDescent="0.25">
      <c r="A870" t="s">
        <v>2992</v>
      </c>
      <c r="B870" t="s">
        <v>1443</v>
      </c>
      <c r="C870">
        <v>96.349478480000002</v>
      </c>
      <c r="D870">
        <v>30</v>
      </c>
    </row>
    <row r="871" spans="1:4" x14ac:dyDescent="0.25">
      <c r="A871" t="s">
        <v>2992</v>
      </c>
      <c r="B871" t="s">
        <v>1444</v>
      </c>
      <c r="C871">
        <v>18.715046010000002</v>
      </c>
      <c r="D871">
        <v>9</v>
      </c>
    </row>
    <row r="872" spans="1:4" x14ac:dyDescent="0.25">
      <c r="A872" t="s">
        <v>2992</v>
      </c>
      <c r="B872" t="s">
        <v>1445</v>
      </c>
      <c r="C872">
        <v>236.57992724999997</v>
      </c>
      <c r="D872">
        <v>21</v>
      </c>
    </row>
    <row r="873" spans="1:4" x14ac:dyDescent="0.25">
      <c r="A873" t="s">
        <v>2992</v>
      </c>
      <c r="B873" t="s">
        <v>1446</v>
      </c>
      <c r="C873">
        <v>57.945851159999997</v>
      </c>
      <c r="D873">
        <v>23</v>
      </c>
    </row>
    <row r="874" spans="1:4" x14ac:dyDescent="0.25">
      <c r="A874" t="s">
        <v>2992</v>
      </c>
      <c r="B874" t="s">
        <v>1447</v>
      </c>
      <c r="C874">
        <v>87.52779262</v>
      </c>
      <c r="D874">
        <v>16</v>
      </c>
    </row>
    <row r="875" spans="1:4" x14ac:dyDescent="0.25">
      <c r="A875" t="s">
        <v>2992</v>
      </c>
      <c r="B875" t="s">
        <v>1448</v>
      </c>
      <c r="C875">
        <v>48.601753600000002</v>
      </c>
      <c r="D875">
        <v>8</v>
      </c>
    </row>
    <row r="876" spans="1:4" x14ac:dyDescent="0.25">
      <c r="A876" t="s">
        <v>2992</v>
      </c>
      <c r="B876" t="s">
        <v>1449</v>
      </c>
      <c r="C876">
        <v>26.344902650000002</v>
      </c>
      <c r="D876">
        <v>7</v>
      </c>
    </row>
    <row r="877" spans="1:4" x14ac:dyDescent="0.25">
      <c r="A877" t="s">
        <v>2992</v>
      </c>
      <c r="B877" t="s">
        <v>1450</v>
      </c>
      <c r="C877">
        <v>163.08896058000002</v>
      </c>
      <c r="D877">
        <v>11</v>
      </c>
    </row>
    <row r="878" spans="1:4" x14ac:dyDescent="0.25">
      <c r="A878" t="s">
        <v>2992</v>
      </c>
      <c r="B878" t="s">
        <v>1467</v>
      </c>
      <c r="C878">
        <v>3.46015008</v>
      </c>
      <c r="D878">
        <v>2</v>
      </c>
    </row>
    <row r="879" spans="1:4" x14ac:dyDescent="0.25">
      <c r="A879" t="s">
        <v>2992</v>
      </c>
      <c r="B879" t="s">
        <v>1468</v>
      </c>
      <c r="C879">
        <v>1386.5293861499999</v>
      </c>
      <c r="D879">
        <v>225</v>
      </c>
    </row>
    <row r="880" spans="1:4" x14ac:dyDescent="0.25">
      <c r="A880" t="s">
        <v>2992</v>
      </c>
      <c r="B880" t="s">
        <v>1474</v>
      </c>
      <c r="D880">
        <v>25.566720415899997</v>
      </c>
    </row>
    <row r="881" spans="1:5" x14ac:dyDescent="0.25">
      <c r="A881" t="s">
        <v>2992</v>
      </c>
      <c r="B881" t="s">
        <v>1486</v>
      </c>
      <c r="D881">
        <v>104.892092147</v>
      </c>
    </row>
    <row r="882" spans="1:5" x14ac:dyDescent="0.25">
      <c r="A882" t="s">
        <v>2992</v>
      </c>
      <c r="B882" t="s">
        <v>1475</v>
      </c>
      <c r="D882">
        <v>188.54133512470003</v>
      </c>
    </row>
    <row r="883" spans="1:5" x14ac:dyDescent="0.25">
      <c r="A883" t="s">
        <v>2992</v>
      </c>
      <c r="B883" t="s">
        <v>1476</v>
      </c>
      <c r="D883">
        <v>0.17126454290000001</v>
      </c>
    </row>
    <row r="884" spans="1:5" x14ac:dyDescent="0.25">
      <c r="A884" t="s">
        <v>2992</v>
      </c>
      <c r="B884" t="s">
        <v>1478</v>
      </c>
      <c r="D884">
        <v>253.20416330790002</v>
      </c>
    </row>
    <row r="885" spans="1:5" x14ac:dyDescent="0.25">
      <c r="A885" t="s">
        <v>2992</v>
      </c>
      <c r="B885" t="s">
        <v>1479</v>
      </c>
      <c r="D885">
        <v>2161.0185365633001</v>
      </c>
    </row>
    <row r="886" spans="1:5" x14ac:dyDescent="0.25">
      <c r="A886" t="s">
        <v>2992</v>
      </c>
      <c r="B886" t="s">
        <v>1482</v>
      </c>
      <c r="D886">
        <v>103.05243229369998</v>
      </c>
    </row>
    <row r="887" spans="1:5" x14ac:dyDescent="0.25">
      <c r="A887" t="s">
        <v>2992</v>
      </c>
      <c r="B887" t="s">
        <v>954</v>
      </c>
    </row>
    <row r="888" spans="1:5" x14ac:dyDescent="0.25">
      <c r="A888" t="s">
        <v>2992</v>
      </c>
      <c r="B888" t="s">
        <v>955</v>
      </c>
    </row>
    <row r="889" spans="1:5" x14ac:dyDescent="0.25">
      <c r="A889" t="s">
        <v>2992</v>
      </c>
      <c r="B889" t="s">
        <v>956</v>
      </c>
    </row>
    <row r="890" spans="1:5" x14ac:dyDescent="0.25">
      <c r="A890" t="s">
        <v>2992</v>
      </c>
      <c r="B890" t="s">
        <v>1094</v>
      </c>
      <c r="C890">
        <v>0.3361274944212202</v>
      </c>
    </row>
    <row r="891" spans="1:5" x14ac:dyDescent="0.25">
      <c r="A891" t="s">
        <v>2992</v>
      </c>
      <c r="B891" t="s">
        <v>1102</v>
      </c>
      <c r="C891">
        <v>0.56820503695792546</v>
      </c>
    </row>
    <row r="892" spans="1:5" x14ac:dyDescent="0.25">
      <c r="A892" t="s">
        <v>2992</v>
      </c>
      <c r="B892" t="s">
        <v>1378</v>
      </c>
      <c r="C892">
        <v>0.17656553579219891</v>
      </c>
    </row>
    <row r="893" spans="1:5" x14ac:dyDescent="0.25">
      <c r="A893" t="s">
        <v>2993</v>
      </c>
      <c r="B893" t="s">
        <v>765</v>
      </c>
      <c r="C893">
        <v>66607.464323570079</v>
      </c>
    </row>
    <row r="894" spans="1:5" x14ac:dyDescent="0.25">
      <c r="A894" t="s">
        <v>2993</v>
      </c>
      <c r="B894" t="s">
        <v>767</v>
      </c>
      <c r="C894">
        <v>2492.3673943899985</v>
      </c>
    </row>
    <row r="895" spans="1:5" x14ac:dyDescent="0.25">
      <c r="A895" t="s">
        <v>2993</v>
      </c>
      <c r="B895" t="s">
        <v>788</v>
      </c>
      <c r="C895">
        <v>15627</v>
      </c>
      <c r="D895">
        <v>491</v>
      </c>
    </row>
    <row r="896" spans="1:5" x14ac:dyDescent="0.25">
      <c r="A896" t="s">
        <v>2993</v>
      </c>
      <c r="B896" t="s">
        <v>801</v>
      </c>
      <c r="C896">
        <v>3.8878983640781226E-2</v>
      </c>
      <c r="D896">
        <v>0.25050585109375856</v>
      </c>
      <c r="E896">
        <v>3.7476654449173093E-2</v>
      </c>
    </row>
    <row r="897" spans="1:5" x14ac:dyDescent="0.25">
      <c r="A897" t="s">
        <v>2993</v>
      </c>
      <c r="B897" t="s">
        <v>828</v>
      </c>
    </row>
    <row r="898" spans="1:5" x14ac:dyDescent="0.25">
      <c r="A898" t="s">
        <v>2993</v>
      </c>
      <c r="B898" t="s">
        <v>830</v>
      </c>
    </row>
    <row r="899" spans="1:5" x14ac:dyDescent="0.25">
      <c r="A899" t="s">
        <v>2993</v>
      </c>
      <c r="B899" t="s">
        <v>832</v>
      </c>
    </row>
    <row r="900" spans="1:5" x14ac:dyDescent="0.25">
      <c r="A900" t="s">
        <v>2993</v>
      </c>
      <c r="B900" t="s">
        <v>862</v>
      </c>
    </row>
    <row r="901" spans="1:5" x14ac:dyDescent="0.25">
      <c r="A901" t="s">
        <v>2993</v>
      </c>
      <c r="B901" t="s">
        <v>864</v>
      </c>
    </row>
    <row r="902" spans="1:5" x14ac:dyDescent="0.25">
      <c r="A902" t="s">
        <v>2993</v>
      </c>
      <c r="B902" t="s">
        <v>875</v>
      </c>
    </row>
    <row r="903" spans="1:5" x14ac:dyDescent="0.25">
      <c r="A903" t="s">
        <v>2993</v>
      </c>
      <c r="B903" t="s">
        <v>824</v>
      </c>
      <c r="C903">
        <v>1</v>
      </c>
      <c r="D903">
        <v>1</v>
      </c>
      <c r="E903">
        <v>1</v>
      </c>
    </row>
    <row r="904" spans="1:5" x14ac:dyDescent="0.25">
      <c r="A904" t="s">
        <v>2993</v>
      </c>
      <c r="B904" t="s">
        <v>896</v>
      </c>
      <c r="C904">
        <v>0.31078702727277913</v>
      </c>
      <c r="D904">
        <v>0.21572385532735305</v>
      </c>
      <c r="E904">
        <v>0.30735818606906767</v>
      </c>
    </row>
    <row r="905" spans="1:5" x14ac:dyDescent="0.25">
      <c r="A905" t="s">
        <v>2993</v>
      </c>
      <c r="B905" t="s">
        <v>897</v>
      </c>
      <c r="C905">
        <v>9.6948916696937545E-2</v>
      </c>
      <c r="D905">
        <v>0.1768445086475203</v>
      </c>
      <c r="E905">
        <v>9.9830677236469587E-2</v>
      </c>
    </row>
    <row r="906" spans="1:5" x14ac:dyDescent="0.25">
      <c r="A906" t="s">
        <v>2993</v>
      </c>
      <c r="B906" t="s">
        <v>899</v>
      </c>
      <c r="C906">
        <v>0.13697221076844998</v>
      </c>
      <c r="D906">
        <v>0.1106934368428147</v>
      </c>
      <c r="E906">
        <v>0.13602435955566947</v>
      </c>
    </row>
    <row r="907" spans="1:5" x14ac:dyDescent="0.25">
      <c r="A907" t="s">
        <v>2993</v>
      </c>
      <c r="B907" t="s">
        <v>900</v>
      </c>
      <c r="C907">
        <v>0.25287734143498442</v>
      </c>
      <c r="D907">
        <v>0.25463263251577151</v>
      </c>
      <c r="E907">
        <v>0.25294065317031939</v>
      </c>
    </row>
    <row r="908" spans="1:5" x14ac:dyDescent="0.25">
      <c r="A908" t="s">
        <v>2993</v>
      </c>
      <c r="B908" t="s">
        <v>901</v>
      </c>
      <c r="C908">
        <v>0.20241450382684875</v>
      </c>
      <c r="D908">
        <v>0.24210556666654051</v>
      </c>
      <c r="E908">
        <v>0.20384612396847382</v>
      </c>
    </row>
    <row r="909" spans="1:5" x14ac:dyDescent="0.25">
      <c r="A909" t="s">
        <v>2993</v>
      </c>
      <c r="B909" t="s">
        <v>948</v>
      </c>
      <c r="C909">
        <v>0.22429269047453321</v>
      </c>
      <c r="D909">
        <v>0.94973516822119164</v>
      </c>
      <c r="E909">
        <v>0.25045873361948817</v>
      </c>
    </row>
    <row r="910" spans="1:5" x14ac:dyDescent="0.25">
      <c r="A910" t="s">
        <v>2993</v>
      </c>
      <c r="B910" t="s">
        <v>960</v>
      </c>
      <c r="C910">
        <v>3.4658127635450362E-3</v>
      </c>
      <c r="D910">
        <v>4.6108370803866261E-2</v>
      </c>
      <c r="E910">
        <v>5.0038906232260693E-3</v>
      </c>
    </row>
    <row r="911" spans="1:5" x14ac:dyDescent="0.25">
      <c r="A911" t="s">
        <v>2993</v>
      </c>
      <c r="B911" t="s">
        <v>962</v>
      </c>
      <c r="C911">
        <v>0.99653418723645493</v>
      </c>
      <c r="D911">
        <v>0.95389162919613379</v>
      </c>
      <c r="E911">
        <v>0.99499610937677396</v>
      </c>
    </row>
    <row r="912" spans="1:5" x14ac:dyDescent="0.25">
      <c r="A912" t="s">
        <v>2993</v>
      </c>
      <c r="B912" t="s">
        <v>972</v>
      </c>
      <c r="C912">
        <v>4.4821264129004869E-2</v>
      </c>
      <c r="E912">
        <v>4.3204602343974233E-2</v>
      </c>
    </row>
    <row r="913" spans="1:5" x14ac:dyDescent="0.25">
      <c r="A913" t="s">
        <v>2993</v>
      </c>
      <c r="B913" t="s">
        <v>974</v>
      </c>
      <c r="C913">
        <v>5.0477601961950704E-2</v>
      </c>
      <c r="E913">
        <v>4.8656921272155873E-2</v>
      </c>
    </row>
    <row r="914" spans="1:5" x14ac:dyDescent="0.25">
      <c r="A914" t="s">
        <v>2993</v>
      </c>
      <c r="B914" t="s">
        <v>976</v>
      </c>
      <c r="C914">
        <v>2.9887984032977797E-2</v>
      </c>
      <c r="E914">
        <v>2.8809951930209576E-2</v>
      </c>
    </row>
    <row r="915" spans="1:5" x14ac:dyDescent="0.25">
      <c r="A915" t="s">
        <v>2993</v>
      </c>
      <c r="B915" t="s">
        <v>978</v>
      </c>
      <c r="C915">
        <v>9.2645695827311872E-2</v>
      </c>
      <c r="E915">
        <v>8.930405076436812E-2</v>
      </c>
    </row>
    <row r="916" spans="1:5" x14ac:dyDescent="0.25">
      <c r="A916" t="s">
        <v>2993</v>
      </c>
      <c r="B916" t="s">
        <v>980</v>
      </c>
      <c r="C916">
        <v>0.78216745404875476</v>
      </c>
      <c r="D916">
        <v>1</v>
      </c>
      <c r="E916">
        <v>0.79002447368929229</v>
      </c>
    </row>
    <row r="917" spans="1:5" x14ac:dyDescent="0.25">
      <c r="A917" t="s">
        <v>2993</v>
      </c>
      <c r="B917" t="s">
        <v>987</v>
      </c>
      <c r="C917">
        <v>5.4258078650820728E-4</v>
      </c>
      <c r="D917">
        <v>4.0882458031408471E-3</v>
      </c>
      <c r="E917">
        <v>6.7046966350220991E-4</v>
      </c>
    </row>
    <row r="918" spans="1:5" x14ac:dyDescent="0.25">
      <c r="A918" t="s">
        <v>2993</v>
      </c>
      <c r="B918" t="s">
        <v>1001</v>
      </c>
      <c r="C918">
        <v>4343.0428906800171</v>
      </c>
      <c r="D918">
        <v>11508</v>
      </c>
    </row>
    <row r="919" spans="1:5" x14ac:dyDescent="0.25">
      <c r="A919" t="s">
        <v>2993</v>
      </c>
      <c r="B919" t="s">
        <v>1002</v>
      </c>
      <c r="C919">
        <v>5646.1248360600157</v>
      </c>
      <c r="D919">
        <v>1718</v>
      </c>
    </row>
    <row r="920" spans="1:5" x14ac:dyDescent="0.25">
      <c r="A920" t="s">
        <v>2993</v>
      </c>
      <c r="B920" t="s">
        <v>1003</v>
      </c>
      <c r="C920">
        <v>16015.797824929979</v>
      </c>
      <c r="D920">
        <v>1613</v>
      </c>
    </row>
    <row r="921" spans="1:5" x14ac:dyDescent="0.25">
      <c r="A921" t="s">
        <v>2993</v>
      </c>
      <c r="B921" t="s">
        <v>1004</v>
      </c>
      <c r="C921">
        <v>16044.735368050011</v>
      </c>
      <c r="D921">
        <v>506</v>
      </c>
    </row>
    <row r="922" spans="1:5" x14ac:dyDescent="0.25">
      <c r="A922" t="s">
        <v>2993</v>
      </c>
      <c r="B922" t="s">
        <v>1005</v>
      </c>
      <c r="C922">
        <v>14936.990864939999</v>
      </c>
      <c r="D922">
        <v>218</v>
      </c>
    </row>
    <row r="923" spans="1:5" x14ac:dyDescent="0.25">
      <c r="A923" t="s">
        <v>2993</v>
      </c>
      <c r="B923" t="s">
        <v>1006</v>
      </c>
      <c r="C923">
        <v>9620.7725389099978</v>
      </c>
      <c r="D923">
        <v>64</v>
      </c>
    </row>
    <row r="924" spans="1:5" x14ac:dyDescent="0.25">
      <c r="A924" t="s">
        <v>2993</v>
      </c>
      <c r="B924" t="s">
        <v>1063</v>
      </c>
      <c r="C924">
        <v>0.38242466728787272</v>
      </c>
    </row>
    <row r="925" spans="1:5" x14ac:dyDescent="0.25">
      <c r="A925" t="s">
        <v>2993</v>
      </c>
      <c r="B925" t="s">
        <v>1064</v>
      </c>
      <c r="C925">
        <v>61825.534136204144</v>
      </c>
    </row>
    <row r="926" spans="1:5" x14ac:dyDescent="0.25">
      <c r="A926" t="s">
        <v>2993</v>
      </c>
      <c r="B926" t="s">
        <v>1065</v>
      </c>
      <c r="C926">
        <v>1566.1985801491778</v>
      </c>
    </row>
    <row r="927" spans="1:5" x14ac:dyDescent="0.25">
      <c r="A927" t="s">
        <v>2993</v>
      </c>
      <c r="B927" t="s">
        <v>1066</v>
      </c>
      <c r="C927">
        <v>1746.4269755467301</v>
      </c>
    </row>
    <row r="928" spans="1:5" x14ac:dyDescent="0.25">
      <c r="A928" t="s">
        <v>2993</v>
      </c>
      <c r="B928" t="s">
        <v>1067</v>
      </c>
      <c r="C928">
        <v>495.10005887619189</v>
      </c>
    </row>
    <row r="929" spans="1:4" x14ac:dyDescent="0.25">
      <c r="A929" t="s">
        <v>2993</v>
      </c>
      <c r="B929" t="s">
        <v>1068</v>
      </c>
      <c r="C929">
        <v>459.00014959472804</v>
      </c>
    </row>
    <row r="930" spans="1:4" x14ac:dyDescent="0.25">
      <c r="A930" t="s">
        <v>2993</v>
      </c>
      <c r="B930" t="s">
        <v>1069</v>
      </c>
      <c r="C930">
        <v>176.20315668595799</v>
      </c>
    </row>
    <row r="931" spans="1:4" x14ac:dyDescent="0.25">
      <c r="A931" t="s">
        <v>2993</v>
      </c>
      <c r="B931" t="s">
        <v>1070</v>
      </c>
      <c r="C931">
        <v>201.65439230441567</v>
      </c>
    </row>
    <row r="932" spans="1:4" x14ac:dyDescent="0.25">
      <c r="A932" t="s">
        <v>2993</v>
      </c>
      <c r="B932" t="s">
        <v>1071</v>
      </c>
      <c r="C932">
        <v>133.93397906874131</v>
      </c>
    </row>
    <row r="933" spans="1:4" x14ac:dyDescent="0.25">
      <c r="A933" t="s">
        <v>2993</v>
      </c>
      <c r="B933" t="s">
        <v>1083</v>
      </c>
      <c r="C933">
        <v>2.1621248834424983E-2</v>
      </c>
    </row>
    <row r="934" spans="1:4" x14ac:dyDescent="0.25">
      <c r="A934" t="s">
        <v>2993</v>
      </c>
      <c r="B934" t="s">
        <v>1085</v>
      </c>
      <c r="C934">
        <v>7.1810706045859988E-4</v>
      </c>
    </row>
    <row r="935" spans="1:4" x14ac:dyDescent="0.25">
      <c r="A935" t="s">
        <v>2993</v>
      </c>
      <c r="B935" t="s">
        <v>1089</v>
      </c>
      <c r="C935">
        <v>0.95341948198496296</v>
      </c>
    </row>
    <row r="936" spans="1:4" x14ac:dyDescent="0.25">
      <c r="A936" t="s">
        <v>2993</v>
      </c>
      <c r="B936" t="s">
        <v>1123</v>
      </c>
      <c r="C936">
        <v>14337.337668140008</v>
      </c>
      <c r="D936">
        <v>417</v>
      </c>
    </row>
    <row r="937" spans="1:4" x14ac:dyDescent="0.25">
      <c r="A937" t="s">
        <v>2993</v>
      </c>
      <c r="B937" t="s">
        <v>1132</v>
      </c>
      <c r="C937">
        <v>9923.9355960100147</v>
      </c>
      <c r="D937">
        <v>1970</v>
      </c>
    </row>
    <row r="938" spans="1:4" x14ac:dyDescent="0.25">
      <c r="A938" t="s">
        <v>2993</v>
      </c>
      <c r="B938" t="s">
        <v>1133</v>
      </c>
      <c r="C938">
        <v>5633.9685909600003</v>
      </c>
      <c r="D938">
        <v>3159</v>
      </c>
    </row>
    <row r="939" spans="1:4" x14ac:dyDescent="0.25">
      <c r="A939" t="s">
        <v>2993</v>
      </c>
      <c r="B939" t="s">
        <v>1134</v>
      </c>
      <c r="C939">
        <v>1388.06484411</v>
      </c>
      <c r="D939">
        <v>816</v>
      </c>
    </row>
    <row r="940" spans="1:4" x14ac:dyDescent="0.25">
      <c r="A940" t="s">
        <v>2993</v>
      </c>
      <c r="B940" t="s">
        <v>1135</v>
      </c>
      <c r="C940">
        <v>1386.0912917600003</v>
      </c>
      <c r="D940">
        <v>59</v>
      </c>
    </row>
    <row r="941" spans="1:4" x14ac:dyDescent="0.25">
      <c r="A941" t="s">
        <v>2993</v>
      </c>
      <c r="B941" t="s">
        <v>1136</v>
      </c>
      <c r="C941">
        <v>92.661512689999995</v>
      </c>
      <c r="D941">
        <v>10</v>
      </c>
    </row>
    <row r="942" spans="1:4" x14ac:dyDescent="0.25">
      <c r="A942" t="s">
        <v>2993</v>
      </c>
      <c r="B942" t="s">
        <v>1140</v>
      </c>
      <c r="C942">
        <v>10567.801118320001</v>
      </c>
      <c r="D942">
        <v>479</v>
      </c>
    </row>
    <row r="943" spans="1:4" x14ac:dyDescent="0.25">
      <c r="A943" t="s">
        <v>2993</v>
      </c>
      <c r="B943" t="s">
        <v>1124</v>
      </c>
      <c r="C943">
        <v>4998.6520657300007</v>
      </c>
      <c r="D943">
        <v>537</v>
      </c>
    </row>
    <row r="944" spans="1:4" x14ac:dyDescent="0.25">
      <c r="A944" t="s">
        <v>2993</v>
      </c>
      <c r="B944" t="s">
        <v>1125</v>
      </c>
      <c r="C944">
        <v>9370.358696690002</v>
      </c>
      <c r="D944">
        <v>1411</v>
      </c>
    </row>
    <row r="945" spans="1:4" x14ac:dyDescent="0.25">
      <c r="A945" t="s">
        <v>2993</v>
      </c>
      <c r="B945" t="s">
        <v>1126</v>
      </c>
      <c r="C945">
        <v>2377.2242896499993</v>
      </c>
      <c r="D945">
        <v>628</v>
      </c>
    </row>
    <row r="946" spans="1:4" x14ac:dyDescent="0.25">
      <c r="A946" t="s">
        <v>2993</v>
      </c>
      <c r="B946" t="s">
        <v>1127</v>
      </c>
      <c r="C946">
        <v>268.64018335000003</v>
      </c>
      <c r="D946">
        <v>170</v>
      </c>
    </row>
    <row r="947" spans="1:4" x14ac:dyDescent="0.25">
      <c r="A947" t="s">
        <v>2993</v>
      </c>
      <c r="B947" t="s">
        <v>1128</v>
      </c>
      <c r="C947">
        <v>168.62745036000001</v>
      </c>
      <c r="D947">
        <v>67</v>
      </c>
    </row>
    <row r="948" spans="1:4" x14ac:dyDescent="0.25">
      <c r="A948" t="s">
        <v>2993</v>
      </c>
      <c r="B948" t="s">
        <v>1129</v>
      </c>
      <c r="C948">
        <v>4.5722247800000009</v>
      </c>
      <c r="D948">
        <v>28</v>
      </c>
    </row>
    <row r="949" spans="1:4" x14ac:dyDescent="0.25">
      <c r="A949" t="s">
        <v>2993</v>
      </c>
      <c r="B949" t="s">
        <v>1130</v>
      </c>
      <c r="C949">
        <v>3438.8914841300007</v>
      </c>
      <c r="D949">
        <v>80</v>
      </c>
    </row>
    <row r="950" spans="1:4" x14ac:dyDescent="0.25">
      <c r="A950" t="s">
        <v>2993</v>
      </c>
      <c r="B950" t="s">
        <v>1131</v>
      </c>
      <c r="C950">
        <v>2650.6373068900007</v>
      </c>
      <c r="D950">
        <v>185</v>
      </c>
    </row>
    <row r="951" spans="1:4" x14ac:dyDescent="0.25">
      <c r="A951" t="s">
        <v>2993</v>
      </c>
      <c r="B951" t="s">
        <v>1147</v>
      </c>
      <c r="C951">
        <v>14337.337668140008</v>
      </c>
      <c r="D951">
        <v>417</v>
      </c>
    </row>
    <row r="952" spans="1:4" x14ac:dyDescent="0.25">
      <c r="A952" t="s">
        <v>2993</v>
      </c>
      <c r="B952" t="s">
        <v>1156</v>
      </c>
      <c r="C952">
        <v>9923.9355960100147</v>
      </c>
      <c r="D952">
        <v>1970</v>
      </c>
    </row>
    <row r="953" spans="1:4" x14ac:dyDescent="0.25">
      <c r="A953" t="s">
        <v>2993</v>
      </c>
      <c r="B953" t="s">
        <v>1157</v>
      </c>
      <c r="C953">
        <v>5633.9685909600003</v>
      </c>
      <c r="D953">
        <v>3159</v>
      </c>
    </row>
    <row r="954" spans="1:4" x14ac:dyDescent="0.25">
      <c r="A954" t="s">
        <v>2993</v>
      </c>
      <c r="B954" t="s">
        <v>1158</v>
      </c>
      <c r="C954">
        <v>1388.06484411</v>
      </c>
      <c r="D954">
        <v>816</v>
      </c>
    </row>
    <row r="955" spans="1:4" x14ac:dyDescent="0.25">
      <c r="A955" t="s">
        <v>2993</v>
      </c>
      <c r="B955" t="s">
        <v>1159</v>
      </c>
      <c r="C955">
        <v>1386.0912917600003</v>
      </c>
      <c r="D955">
        <v>59</v>
      </c>
    </row>
    <row r="956" spans="1:4" x14ac:dyDescent="0.25">
      <c r="A956" t="s">
        <v>2993</v>
      </c>
      <c r="B956" t="s">
        <v>1160</v>
      </c>
      <c r="C956">
        <v>92.661512689999995</v>
      </c>
      <c r="D956">
        <v>10</v>
      </c>
    </row>
    <row r="957" spans="1:4" x14ac:dyDescent="0.25">
      <c r="A957" t="s">
        <v>2993</v>
      </c>
      <c r="B957" t="s">
        <v>1164</v>
      </c>
      <c r="C957">
        <v>10567.801118320001</v>
      </c>
      <c r="D957">
        <v>479</v>
      </c>
    </row>
    <row r="958" spans="1:4" x14ac:dyDescent="0.25">
      <c r="A958" t="s">
        <v>2993</v>
      </c>
      <c r="B958" t="s">
        <v>1148</v>
      </c>
      <c r="C958">
        <v>4998.6520657300007</v>
      </c>
      <c r="D958">
        <v>537</v>
      </c>
    </row>
    <row r="959" spans="1:4" x14ac:dyDescent="0.25">
      <c r="A959" t="s">
        <v>2993</v>
      </c>
      <c r="B959" t="s">
        <v>1149</v>
      </c>
      <c r="C959">
        <v>9370.358696690002</v>
      </c>
      <c r="D959">
        <v>1411</v>
      </c>
    </row>
    <row r="960" spans="1:4" x14ac:dyDescent="0.25">
      <c r="A960" t="s">
        <v>2993</v>
      </c>
      <c r="B960" t="s">
        <v>1150</v>
      </c>
      <c r="C960">
        <v>2377.2242896499993</v>
      </c>
      <c r="D960">
        <v>628</v>
      </c>
    </row>
    <row r="961" spans="1:4" x14ac:dyDescent="0.25">
      <c r="A961" t="s">
        <v>2993</v>
      </c>
      <c r="B961" t="s">
        <v>1151</v>
      </c>
      <c r="C961">
        <v>268.64018335000003</v>
      </c>
      <c r="D961">
        <v>170</v>
      </c>
    </row>
    <row r="962" spans="1:4" x14ac:dyDescent="0.25">
      <c r="A962" t="s">
        <v>2993</v>
      </c>
      <c r="B962" t="s">
        <v>1152</v>
      </c>
      <c r="C962">
        <v>168.62745036000001</v>
      </c>
      <c r="D962">
        <v>67</v>
      </c>
    </row>
    <row r="963" spans="1:4" x14ac:dyDescent="0.25">
      <c r="A963" t="s">
        <v>2993</v>
      </c>
      <c r="B963" t="s">
        <v>1153</v>
      </c>
      <c r="C963">
        <v>4.5722247800000009</v>
      </c>
      <c r="D963">
        <v>28</v>
      </c>
    </row>
    <row r="964" spans="1:4" x14ac:dyDescent="0.25">
      <c r="A964" t="s">
        <v>2993</v>
      </c>
      <c r="B964" t="s">
        <v>1154</v>
      </c>
      <c r="C964">
        <v>3438.8914841300007</v>
      </c>
      <c r="D964">
        <v>80</v>
      </c>
    </row>
    <row r="965" spans="1:4" x14ac:dyDescent="0.25">
      <c r="A965" t="s">
        <v>2993</v>
      </c>
      <c r="B965" t="s">
        <v>1155</v>
      </c>
      <c r="C965">
        <v>2650.6373068900007</v>
      </c>
      <c r="D965">
        <v>185</v>
      </c>
    </row>
    <row r="966" spans="1:4" x14ac:dyDescent="0.25">
      <c r="A966" t="s">
        <v>2993</v>
      </c>
      <c r="B966" t="s">
        <v>1170</v>
      </c>
      <c r="C966">
        <v>3745.6720591600033</v>
      </c>
      <c r="D966">
        <v>2350</v>
      </c>
    </row>
    <row r="967" spans="1:4" x14ac:dyDescent="0.25">
      <c r="A967" t="s">
        <v>2993</v>
      </c>
      <c r="B967" t="s">
        <v>1188</v>
      </c>
      <c r="C967">
        <v>4082.5225581000013</v>
      </c>
      <c r="D967">
        <v>157</v>
      </c>
    </row>
    <row r="968" spans="1:4" x14ac:dyDescent="0.25">
      <c r="A968" t="s">
        <v>2993</v>
      </c>
      <c r="B968" t="s">
        <v>1190</v>
      </c>
      <c r="C968">
        <v>7119.1262746199982</v>
      </c>
      <c r="D968">
        <v>152</v>
      </c>
    </row>
    <row r="969" spans="1:4" x14ac:dyDescent="0.25">
      <c r="A969" t="s">
        <v>2993</v>
      </c>
      <c r="B969" t="s">
        <v>1192</v>
      </c>
      <c r="C969">
        <v>5324.365566219999</v>
      </c>
      <c r="D969">
        <v>109</v>
      </c>
    </row>
    <row r="970" spans="1:4" x14ac:dyDescent="0.25">
      <c r="A970" t="s">
        <v>2993</v>
      </c>
      <c r="B970" t="s">
        <v>1194</v>
      </c>
      <c r="C970">
        <v>7036.1614404400025</v>
      </c>
      <c r="D970">
        <v>194</v>
      </c>
    </row>
    <row r="971" spans="1:4" x14ac:dyDescent="0.25">
      <c r="A971" t="s">
        <v>2993</v>
      </c>
      <c r="B971" t="s">
        <v>1172</v>
      </c>
      <c r="C971">
        <v>2800.5584163799981</v>
      </c>
      <c r="D971">
        <v>1144</v>
      </c>
    </row>
    <row r="972" spans="1:4" x14ac:dyDescent="0.25">
      <c r="A972" t="s">
        <v>2993</v>
      </c>
      <c r="B972" t="s">
        <v>1174</v>
      </c>
      <c r="C972">
        <v>5722.508179230008</v>
      </c>
      <c r="D972">
        <v>956</v>
      </c>
    </row>
    <row r="973" spans="1:4" x14ac:dyDescent="0.25">
      <c r="A973" t="s">
        <v>2993</v>
      </c>
      <c r="B973" t="s">
        <v>1176</v>
      </c>
      <c r="C973">
        <v>7749.8715482000052</v>
      </c>
      <c r="D973">
        <v>1170</v>
      </c>
    </row>
    <row r="974" spans="1:4" x14ac:dyDescent="0.25">
      <c r="A974" t="s">
        <v>2993</v>
      </c>
      <c r="B974" t="s">
        <v>1178</v>
      </c>
      <c r="C974">
        <v>9817.8000844800044</v>
      </c>
      <c r="D974">
        <v>1402</v>
      </c>
    </row>
    <row r="975" spans="1:4" x14ac:dyDescent="0.25">
      <c r="A975" t="s">
        <v>2993</v>
      </c>
      <c r="B975" t="s">
        <v>1180</v>
      </c>
      <c r="C975">
        <v>2089.9332620899982</v>
      </c>
      <c r="D975">
        <v>530</v>
      </c>
    </row>
    <row r="976" spans="1:4" x14ac:dyDescent="0.25">
      <c r="A976" t="s">
        <v>2993</v>
      </c>
      <c r="B976" t="s">
        <v>1182</v>
      </c>
      <c r="C976">
        <v>6771.4910820999994</v>
      </c>
      <c r="D976">
        <v>870</v>
      </c>
    </row>
    <row r="977" spans="1:4" x14ac:dyDescent="0.25">
      <c r="A977" t="s">
        <v>2993</v>
      </c>
      <c r="B977" t="s">
        <v>1184</v>
      </c>
      <c r="C977">
        <v>2530.1007017699999</v>
      </c>
      <c r="D977">
        <v>509</v>
      </c>
    </row>
    <row r="978" spans="1:4" x14ac:dyDescent="0.25">
      <c r="A978" t="s">
        <v>2993</v>
      </c>
      <c r="B978" t="s">
        <v>1186</v>
      </c>
      <c r="C978">
        <v>1817.3531507799996</v>
      </c>
      <c r="D978">
        <v>199</v>
      </c>
    </row>
    <row r="979" spans="1:4" x14ac:dyDescent="0.25">
      <c r="A979" t="s">
        <v>2993</v>
      </c>
      <c r="B979" t="s">
        <v>1207</v>
      </c>
      <c r="C979">
        <v>1426.8767020199978</v>
      </c>
      <c r="D979">
        <v>5134</v>
      </c>
    </row>
    <row r="980" spans="1:4" x14ac:dyDescent="0.25">
      <c r="A980" t="s">
        <v>2993</v>
      </c>
      <c r="B980" t="s">
        <v>1209</v>
      </c>
      <c r="C980">
        <v>58.826631220000031</v>
      </c>
      <c r="D980">
        <v>279</v>
      </c>
    </row>
    <row r="981" spans="1:4" x14ac:dyDescent="0.25">
      <c r="A981" t="s">
        <v>2993</v>
      </c>
      <c r="B981" t="s">
        <v>1213</v>
      </c>
      <c r="C981">
        <v>2.22535463</v>
      </c>
      <c r="D981">
        <v>23</v>
      </c>
    </row>
    <row r="982" spans="1:4" x14ac:dyDescent="0.25">
      <c r="A982" t="s">
        <v>2993</v>
      </c>
      <c r="B982" t="s">
        <v>1215</v>
      </c>
      <c r="C982">
        <v>65119.496472789884</v>
      </c>
      <c r="D982">
        <v>4306</v>
      </c>
    </row>
    <row r="983" spans="1:4" x14ac:dyDescent="0.25">
      <c r="A983" t="s">
        <v>2993</v>
      </c>
      <c r="B983" t="s">
        <v>1217</v>
      </c>
      <c r="C983">
        <v>3.9162910000000002E-2</v>
      </c>
      <c r="D983">
        <v>1</v>
      </c>
    </row>
    <row r="984" spans="1:4" x14ac:dyDescent="0.25">
      <c r="A984" t="s">
        <v>2993</v>
      </c>
      <c r="B984" t="s">
        <v>1223</v>
      </c>
      <c r="C984">
        <v>5324.365566219999</v>
      </c>
      <c r="D984">
        <v>109</v>
      </c>
    </row>
    <row r="985" spans="1:4" x14ac:dyDescent="0.25">
      <c r="A985" t="s">
        <v>2993</v>
      </c>
      <c r="B985" t="s">
        <v>1225</v>
      </c>
      <c r="C985">
        <v>61283.09875734977</v>
      </c>
      <c r="D985">
        <v>9633</v>
      </c>
    </row>
    <row r="986" spans="1:4" x14ac:dyDescent="0.25">
      <c r="A986" t="s">
        <v>2993</v>
      </c>
      <c r="B986" t="s">
        <v>1235</v>
      </c>
      <c r="D986">
        <v>2314.6526337046944</v>
      </c>
    </row>
    <row r="987" spans="1:4" x14ac:dyDescent="0.25">
      <c r="A987" t="s">
        <v>2993</v>
      </c>
      <c r="B987" t="s">
        <v>1236</v>
      </c>
      <c r="D987">
        <v>39.618653599400012</v>
      </c>
    </row>
    <row r="988" spans="1:4" x14ac:dyDescent="0.25">
      <c r="A988" t="s">
        <v>2993</v>
      </c>
      <c r="B988" t="s">
        <v>1238</v>
      </c>
      <c r="D988">
        <v>1.4672549046000005</v>
      </c>
    </row>
    <row r="989" spans="1:4" x14ac:dyDescent="0.25">
      <c r="A989" t="s">
        <v>2993</v>
      </c>
      <c r="B989" t="s">
        <v>1239</v>
      </c>
      <c r="D989">
        <v>6866.8228713999015</v>
      </c>
    </row>
    <row r="990" spans="1:4" x14ac:dyDescent="0.25">
      <c r="A990" t="s">
        <v>2993</v>
      </c>
      <c r="B990" t="s">
        <v>1240</v>
      </c>
      <c r="D990">
        <v>0</v>
      </c>
    </row>
    <row r="991" spans="1:4" x14ac:dyDescent="0.25">
      <c r="A991" t="s">
        <v>2993</v>
      </c>
      <c r="B991" t="s">
        <v>1286</v>
      </c>
      <c r="C991">
        <v>185.65862145000008</v>
      </c>
      <c r="D991">
        <v>239</v>
      </c>
    </row>
    <row r="992" spans="1:4" x14ac:dyDescent="0.25">
      <c r="A992" t="s">
        <v>2993</v>
      </c>
      <c r="B992" t="s">
        <v>1287</v>
      </c>
      <c r="C992">
        <v>393.95727184999993</v>
      </c>
      <c r="D992">
        <v>119</v>
      </c>
    </row>
    <row r="993" spans="1:4" x14ac:dyDescent="0.25">
      <c r="A993" t="s">
        <v>2993</v>
      </c>
      <c r="B993" t="s">
        <v>1288</v>
      </c>
      <c r="C993">
        <v>1150.0994717699994</v>
      </c>
      <c r="D993">
        <v>117</v>
      </c>
    </row>
    <row r="994" spans="1:4" x14ac:dyDescent="0.25">
      <c r="A994" t="s">
        <v>2993</v>
      </c>
      <c r="B994" t="s">
        <v>1289</v>
      </c>
      <c r="C994">
        <v>373.51277524999995</v>
      </c>
      <c r="D994">
        <v>12</v>
      </c>
    </row>
    <row r="995" spans="1:4" x14ac:dyDescent="0.25">
      <c r="A995" t="s">
        <v>2993</v>
      </c>
      <c r="B995" t="s">
        <v>1290</v>
      </c>
      <c r="C995">
        <v>214.49459740999998</v>
      </c>
      <c r="D995">
        <v>3</v>
      </c>
    </row>
    <row r="996" spans="1:4" x14ac:dyDescent="0.25">
      <c r="A996" t="s">
        <v>2993</v>
      </c>
      <c r="B996" t="s">
        <v>1291</v>
      </c>
      <c r="C996">
        <v>174.64465666000001</v>
      </c>
      <c r="D996">
        <v>1</v>
      </c>
    </row>
    <row r="997" spans="1:4" x14ac:dyDescent="0.25">
      <c r="A997" t="s">
        <v>2993</v>
      </c>
      <c r="B997" t="s">
        <v>1332</v>
      </c>
      <c r="C997">
        <v>0.50906461940219505</v>
      </c>
    </row>
    <row r="998" spans="1:4" x14ac:dyDescent="0.25">
      <c r="A998" t="s">
        <v>2993</v>
      </c>
      <c r="B998" t="s">
        <v>1333</v>
      </c>
      <c r="C998">
        <v>1984.1520523000654</v>
      </c>
    </row>
    <row r="999" spans="1:4" x14ac:dyDescent="0.25">
      <c r="A999" t="s">
        <v>2993</v>
      </c>
      <c r="B999" t="s">
        <v>1334</v>
      </c>
      <c r="C999">
        <v>202.56411434678267</v>
      </c>
    </row>
    <row r="1000" spans="1:4" x14ac:dyDescent="0.25">
      <c r="A1000" t="s">
        <v>2993</v>
      </c>
      <c r="B1000" t="s">
        <v>1335</v>
      </c>
      <c r="C1000">
        <v>107.8821142769475</v>
      </c>
    </row>
    <row r="1001" spans="1:4" x14ac:dyDescent="0.25">
      <c r="A1001" t="s">
        <v>2993</v>
      </c>
      <c r="B1001" t="s">
        <v>1336</v>
      </c>
      <c r="C1001">
        <v>67.089466122187062</v>
      </c>
    </row>
    <row r="1002" spans="1:4" x14ac:dyDescent="0.25">
      <c r="A1002" t="s">
        <v>2993</v>
      </c>
      <c r="B1002" t="s">
        <v>1337</v>
      </c>
      <c r="C1002">
        <v>41.117810521614992</v>
      </c>
    </row>
    <row r="1003" spans="1:4" x14ac:dyDescent="0.25">
      <c r="A1003" t="s">
        <v>2993</v>
      </c>
      <c r="B1003" t="s">
        <v>1338</v>
      </c>
      <c r="C1003">
        <v>21.017368656379759</v>
      </c>
    </row>
    <row r="1004" spans="1:4" x14ac:dyDescent="0.25">
      <c r="A1004" t="s">
        <v>2993</v>
      </c>
      <c r="B1004" t="s">
        <v>1339</v>
      </c>
      <c r="C1004">
        <v>18.037017290252447</v>
      </c>
    </row>
    <row r="1005" spans="1:4" x14ac:dyDescent="0.25">
      <c r="A1005" t="s">
        <v>2993</v>
      </c>
      <c r="B1005" t="s">
        <v>1340</v>
      </c>
      <c r="C1005">
        <v>50.507450875771099</v>
      </c>
    </row>
    <row r="1006" spans="1:4" x14ac:dyDescent="0.25">
      <c r="A1006" t="s">
        <v>2993</v>
      </c>
      <c r="B1006" t="s">
        <v>1355</v>
      </c>
      <c r="C1006">
        <v>9.5093838096853858E-2</v>
      </c>
    </row>
    <row r="1007" spans="1:4" x14ac:dyDescent="0.25">
      <c r="A1007" t="s">
        <v>2993</v>
      </c>
      <c r="B1007" t="s">
        <v>1361</v>
      </c>
      <c r="C1007">
        <v>5.5149646841548966E-3</v>
      </c>
    </row>
    <row r="1008" spans="1:4" x14ac:dyDescent="0.25">
      <c r="A1008" t="s">
        <v>2993</v>
      </c>
      <c r="B1008" t="s">
        <v>1363</v>
      </c>
      <c r="C1008">
        <v>5.3972561309695397E-4</v>
      </c>
    </row>
    <row r="1009" spans="1:4" x14ac:dyDescent="0.25">
      <c r="A1009" t="s">
        <v>2993</v>
      </c>
      <c r="B1009" t="s">
        <v>1369</v>
      </c>
      <c r="C1009">
        <v>0.53783946911168878</v>
      </c>
    </row>
    <row r="1010" spans="1:4" x14ac:dyDescent="0.25">
      <c r="A1010" t="s">
        <v>2993</v>
      </c>
      <c r="B1010" t="s">
        <v>1396</v>
      </c>
      <c r="C1010">
        <v>222.80764489999999</v>
      </c>
      <c r="D1010">
        <v>9</v>
      </c>
    </row>
    <row r="1011" spans="1:4" x14ac:dyDescent="0.25">
      <c r="A1011" t="s">
        <v>2993</v>
      </c>
      <c r="B1011" t="s">
        <v>1405</v>
      </c>
      <c r="C1011">
        <v>564.9755540699997</v>
      </c>
      <c r="D1011">
        <v>90</v>
      </c>
    </row>
    <row r="1012" spans="1:4" x14ac:dyDescent="0.25">
      <c r="A1012" t="s">
        <v>2993</v>
      </c>
      <c r="B1012" t="s">
        <v>1406</v>
      </c>
      <c r="C1012">
        <v>709.16256150000015</v>
      </c>
      <c r="D1012">
        <v>130</v>
      </c>
    </row>
    <row r="1013" spans="1:4" x14ac:dyDescent="0.25">
      <c r="A1013" t="s">
        <v>2993</v>
      </c>
      <c r="B1013" t="s">
        <v>1407</v>
      </c>
      <c r="C1013">
        <v>129.96656412999999</v>
      </c>
      <c r="D1013">
        <v>45</v>
      </c>
    </row>
    <row r="1014" spans="1:4" x14ac:dyDescent="0.25">
      <c r="A1014" t="s">
        <v>2993</v>
      </c>
      <c r="B1014" t="s">
        <v>1408</v>
      </c>
      <c r="C1014">
        <v>25.914684399999999</v>
      </c>
      <c r="D1014">
        <v>4</v>
      </c>
    </row>
    <row r="1015" spans="1:4" x14ac:dyDescent="0.25">
      <c r="A1015" t="s">
        <v>2993</v>
      </c>
      <c r="B1015" t="s">
        <v>1413</v>
      </c>
      <c r="C1015">
        <v>466.08095467999999</v>
      </c>
      <c r="D1015">
        <v>52</v>
      </c>
    </row>
    <row r="1016" spans="1:4" x14ac:dyDescent="0.25">
      <c r="A1016" t="s">
        <v>2993</v>
      </c>
      <c r="B1016" t="s">
        <v>1397</v>
      </c>
      <c r="C1016">
        <v>43.585870679999999</v>
      </c>
      <c r="D1016">
        <v>10</v>
      </c>
    </row>
    <row r="1017" spans="1:4" x14ac:dyDescent="0.25">
      <c r="A1017" t="s">
        <v>2993</v>
      </c>
      <c r="B1017" t="s">
        <v>1398</v>
      </c>
      <c r="C1017">
        <v>55.640688560000001</v>
      </c>
      <c r="D1017">
        <v>17</v>
      </c>
    </row>
    <row r="1018" spans="1:4" x14ac:dyDescent="0.25">
      <c r="A1018" t="s">
        <v>2993</v>
      </c>
      <c r="B1018" t="s">
        <v>1399</v>
      </c>
      <c r="C1018">
        <v>32.259079129999996</v>
      </c>
      <c r="D1018">
        <v>15</v>
      </c>
    </row>
    <row r="1019" spans="1:4" x14ac:dyDescent="0.25">
      <c r="A1019" t="s">
        <v>2993</v>
      </c>
      <c r="B1019" t="s">
        <v>1400</v>
      </c>
      <c r="C1019">
        <v>25.95158893</v>
      </c>
      <c r="D1019">
        <v>3</v>
      </c>
    </row>
    <row r="1020" spans="1:4" x14ac:dyDescent="0.25">
      <c r="A1020" t="s">
        <v>2993</v>
      </c>
      <c r="B1020" t="s">
        <v>1401</v>
      </c>
      <c r="C1020">
        <v>5.8496690000000004E-2</v>
      </c>
      <c r="D1020">
        <v>1</v>
      </c>
    </row>
    <row r="1021" spans="1:4" x14ac:dyDescent="0.25">
      <c r="A1021" t="s">
        <v>2993</v>
      </c>
      <c r="B1021" t="s">
        <v>1402</v>
      </c>
      <c r="C1021">
        <v>0.49019362999999999</v>
      </c>
      <c r="D1021">
        <v>1</v>
      </c>
    </row>
    <row r="1022" spans="1:4" x14ac:dyDescent="0.25">
      <c r="A1022" t="s">
        <v>2993</v>
      </c>
      <c r="B1022" t="s">
        <v>1403</v>
      </c>
      <c r="C1022">
        <v>110.46596413</v>
      </c>
      <c r="D1022">
        <v>8</v>
      </c>
    </row>
    <row r="1023" spans="1:4" x14ac:dyDescent="0.25">
      <c r="A1023" t="s">
        <v>2993</v>
      </c>
      <c r="B1023" t="s">
        <v>1404</v>
      </c>
      <c r="C1023">
        <v>105.00754895999999</v>
      </c>
      <c r="D1023">
        <v>16</v>
      </c>
    </row>
    <row r="1024" spans="1:4" x14ac:dyDescent="0.25">
      <c r="A1024" t="s">
        <v>2993</v>
      </c>
      <c r="B1024" t="s">
        <v>1419</v>
      </c>
      <c r="C1024">
        <v>222.80764489999999</v>
      </c>
      <c r="D1024">
        <v>9</v>
      </c>
    </row>
    <row r="1025" spans="1:4" x14ac:dyDescent="0.25">
      <c r="A1025" t="s">
        <v>2993</v>
      </c>
      <c r="B1025" t="s">
        <v>1428</v>
      </c>
      <c r="C1025">
        <v>564.9755540699997</v>
      </c>
      <c r="D1025">
        <v>90</v>
      </c>
    </row>
    <row r="1026" spans="1:4" x14ac:dyDescent="0.25">
      <c r="A1026" t="s">
        <v>2993</v>
      </c>
      <c r="B1026" t="s">
        <v>1429</v>
      </c>
      <c r="C1026">
        <v>709.16256150000015</v>
      </c>
      <c r="D1026">
        <v>130</v>
      </c>
    </row>
    <row r="1027" spans="1:4" x14ac:dyDescent="0.25">
      <c r="A1027" t="s">
        <v>2993</v>
      </c>
      <c r="B1027" t="s">
        <v>1430</v>
      </c>
      <c r="C1027">
        <v>129.96656412999999</v>
      </c>
      <c r="D1027">
        <v>45</v>
      </c>
    </row>
    <row r="1028" spans="1:4" x14ac:dyDescent="0.25">
      <c r="A1028" t="s">
        <v>2993</v>
      </c>
      <c r="B1028" t="s">
        <v>1431</v>
      </c>
      <c r="C1028">
        <v>25.914684399999999</v>
      </c>
      <c r="D1028">
        <v>4</v>
      </c>
    </row>
    <row r="1029" spans="1:4" x14ac:dyDescent="0.25">
      <c r="A1029" t="s">
        <v>2993</v>
      </c>
      <c r="B1029" t="s">
        <v>1436</v>
      </c>
      <c r="C1029">
        <v>466.08095467999999</v>
      </c>
      <c r="D1029">
        <v>52</v>
      </c>
    </row>
    <row r="1030" spans="1:4" x14ac:dyDescent="0.25">
      <c r="A1030" t="s">
        <v>2993</v>
      </c>
      <c r="B1030" t="s">
        <v>1420</v>
      </c>
      <c r="C1030">
        <v>43.585870679999999</v>
      </c>
      <c r="D1030">
        <v>10</v>
      </c>
    </row>
    <row r="1031" spans="1:4" x14ac:dyDescent="0.25">
      <c r="A1031" t="s">
        <v>2993</v>
      </c>
      <c r="B1031" t="s">
        <v>1421</v>
      </c>
      <c r="C1031">
        <v>55.640688560000001</v>
      </c>
      <c r="D1031">
        <v>17</v>
      </c>
    </row>
    <row r="1032" spans="1:4" x14ac:dyDescent="0.25">
      <c r="A1032" t="s">
        <v>2993</v>
      </c>
      <c r="B1032" t="s">
        <v>1422</v>
      </c>
      <c r="C1032">
        <v>32.259079129999996</v>
      </c>
      <c r="D1032">
        <v>15</v>
      </c>
    </row>
    <row r="1033" spans="1:4" x14ac:dyDescent="0.25">
      <c r="A1033" t="s">
        <v>2993</v>
      </c>
      <c r="B1033" t="s">
        <v>1423</v>
      </c>
      <c r="C1033">
        <v>25.95158893</v>
      </c>
      <c r="D1033">
        <v>3</v>
      </c>
    </row>
    <row r="1034" spans="1:4" x14ac:dyDescent="0.25">
      <c r="A1034" t="s">
        <v>2993</v>
      </c>
      <c r="B1034" t="s">
        <v>1424</v>
      </c>
      <c r="C1034">
        <v>5.8496690000000004E-2</v>
      </c>
      <c r="D1034">
        <v>1</v>
      </c>
    </row>
    <row r="1035" spans="1:4" x14ac:dyDescent="0.25">
      <c r="A1035" t="s">
        <v>2993</v>
      </c>
      <c r="B1035" t="s">
        <v>1425</v>
      </c>
      <c r="C1035">
        <v>0.49019362999999999</v>
      </c>
      <c r="D1035">
        <v>1</v>
      </c>
    </row>
    <row r="1036" spans="1:4" x14ac:dyDescent="0.25">
      <c r="A1036" t="s">
        <v>2993</v>
      </c>
      <c r="B1036" t="s">
        <v>1426</v>
      </c>
      <c r="C1036">
        <v>110.46596413</v>
      </c>
      <c r="D1036">
        <v>8</v>
      </c>
    </row>
    <row r="1037" spans="1:4" x14ac:dyDescent="0.25">
      <c r="A1037" t="s">
        <v>2993</v>
      </c>
      <c r="B1037" t="s">
        <v>1427</v>
      </c>
      <c r="C1037">
        <v>105.00754895999999</v>
      </c>
      <c r="D1037">
        <v>16</v>
      </c>
    </row>
    <row r="1038" spans="1:4" x14ac:dyDescent="0.25">
      <c r="A1038" t="s">
        <v>2993</v>
      </c>
      <c r="B1038" t="s">
        <v>1442</v>
      </c>
      <c r="C1038">
        <v>332.02312133000021</v>
      </c>
      <c r="D1038">
        <v>89</v>
      </c>
    </row>
    <row r="1039" spans="1:4" x14ac:dyDescent="0.25">
      <c r="A1039" t="s">
        <v>2993</v>
      </c>
      <c r="B1039" t="s">
        <v>1451</v>
      </c>
      <c r="C1039">
        <v>472.14054217</v>
      </c>
      <c r="D1039">
        <v>15</v>
      </c>
    </row>
    <row r="1040" spans="1:4" x14ac:dyDescent="0.25">
      <c r="A1040" t="s">
        <v>2993</v>
      </c>
      <c r="B1040" t="s">
        <v>1452</v>
      </c>
      <c r="C1040">
        <v>25.3612669</v>
      </c>
      <c r="D1040">
        <v>4</v>
      </c>
    </row>
    <row r="1041" spans="1:4" x14ac:dyDescent="0.25">
      <c r="A1041" t="s">
        <v>2993</v>
      </c>
      <c r="B1041" t="s">
        <v>1453</v>
      </c>
      <c r="C1041">
        <v>13.163811939999999</v>
      </c>
      <c r="D1041">
        <v>3</v>
      </c>
    </row>
    <row r="1042" spans="1:4" x14ac:dyDescent="0.25">
      <c r="A1042" t="s">
        <v>2993</v>
      </c>
      <c r="B1042" t="s">
        <v>1454</v>
      </c>
      <c r="C1042">
        <v>57.354333349999997</v>
      </c>
      <c r="D1042">
        <v>3</v>
      </c>
    </row>
    <row r="1043" spans="1:4" x14ac:dyDescent="0.25">
      <c r="A1043" t="s">
        <v>2993</v>
      </c>
      <c r="B1043" t="s">
        <v>1443</v>
      </c>
      <c r="C1043">
        <v>233.81611198000004</v>
      </c>
      <c r="D1043">
        <v>37</v>
      </c>
    </row>
    <row r="1044" spans="1:4" x14ac:dyDescent="0.25">
      <c r="A1044" t="s">
        <v>2993</v>
      </c>
      <c r="B1044" t="s">
        <v>1444</v>
      </c>
      <c r="C1044">
        <v>194.63767946999997</v>
      </c>
      <c r="D1044">
        <v>48</v>
      </c>
    </row>
    <row r="1045" spans="1:4" x14ac:dyDescent="0.25">
      <c r="A1045" t="s">
        <v>2993</v>
      </c>
      <c r="B1045" t="s">
        <v>1445</v>
      </c>
      <c r="C1045">
        <v>373.61934899000005</v>
      </c>
      <c r="D1045">
        <v>47</v>
      </c>
    </row>
    <row r="1046" spans="1:4" x14ac:dyDescent="0.25">
      <c r="A1046" t="s">
        <v>2993</v>
      </c>
      <c r="B1046" t="s">
        <v>1446</v>
      </c>
      <c r="C1046">
        <v>350.00388237999999</v>
      </c>
      <c r="D1046">
        <v>55</v>
      </c>
    </row>
    <row r="1047" spans="1:4" x14ac:dyDescent="0.25">
      <c r="A1047" t="s">
        <v>2993</v>
      </c>
      <c r="B1047" t="s">
        <v>1447</v>
      </c>
      <c r="C1047">
        <v>159.40911988000002</v>
      </c>
      <c r="D1047">
        <v>35</v>
      </c>
    </row>
    <row r="1048" spans="1:4" x14ac:dyDescent="0.25">
      <c r="A1048" t="s">
        <v>2993</v>
      </c>
      <c r="B1048" t="s">
        <v>1448</v>
      </c>
      <c r="C1048">
        <v>86.014449929999998</v>
      </c>
      <c r="D1048">
        <v>23</v>
      </c>
    </row>
    <row r="1049" spans="1:4" x14ac:dyDescent="0.25">
      <c r="A1049" t="s">
        <v>2993</v>
      </c>
      <c r="B1049" t="s">
        <v>1449</v>
      </c>
      <c r="C1049">
        <v>58.710339390000001</v>
      </c>
      <c r="D1049">
        <v>23</v>
      </c>
    </row>
    <row r="1050" spans="1:4" x14ac:dyDescent="0.25">
      <c r="A1050" t="s">
        <v>2993</v>
      </c>
      <c r="B1050" t="s">
        <v>1450</v>
      </c>
      <c r="C1050">
        <v>136.11338667999999</v>
      </c>
      <c r="D1050">
        <v>17</v>
      </c>
    </row>
    <row r="1051" spans="1:4" x14ac:dyDescent="0.25">
      <c r="A1051" t="s">
        <v>2993</v>
      </c>
      <c r="B1051" t="s">
        <v>1467</v>
      </c>
      <c r="C1051">
        <v>13.163811939999999</v>
      </c>
      <c r="D1051">
        <v>3</v>
      </c>
    </row>
    <row r="1052" spans="1:4" x14ac:dyDescent="0.25">
      <c r="A1052" t="s">
        <v>2993</v>
      </c>
      <c r="B1052" t="s">
        <v>1468</v>
      </c>
      <c r="C1052">
        <v>2479.203582449999</v>
      </c>
      <c r="D1052">
        <v>396</v>
      </c>
    </row>
    <row r="1053" spans="1:4" x14ac:dyDescent="0.25">
      <c r="A1053" t="s">
        <v>2993</v>
      </c>
      <c r="B1053" t="s">
        <v>1486</v>
      </c>
      <c r="D1053">
        <v>1134.9753042485997</v>
      </c>
    </row>
    <row r="1054" spans="1:4" x14ac:dyDescent="0.25">
      <c r="A1054" t="s">
        <v>2993</v>
      </c>
      <c r="B1054" t="s">
        <v>1475</v>
      </c>
      <c r="D1054">
        <v>43.108964684100009</v>
      </c>
    </row>
    <row r="1055" spans="1:4" x14ac:dyDescent="0.25">
      <c r="A1055" t="s">
        <v>2993</v>
      </c>
      <c r="B1055" t="s">
        <v>1478</v>
      </c>
      <c r="D1055">
        <v>0.28903027139999998</v>
      </c>
    </row>
    <row r="1056" spans="1:4" x14ac:dyDescent="0.25">
      <c r="A1056" t="s">
        <v>2993</v>
      </c>
      <c r="B1056" t="s">
        <v>1479</v>
      </c>
      <c r="D1056">
        <v>18.650003014399992</v>
      </c>
    </row>
    <row r="1057" spans="1:5" x14ac:dyDescent="0.25">
      <c r="A1057" t="s">
        <v>2993</v>
      </c>
      <c r="B1057" t="s">
        <v>1482</v>
      </c>
      <c r="D1057">
        <v>2399.626372296199</v>
      </c>
    </row>
    <row r="1058" spans="1:5" x14ac:dyDescent="0.25">
      <c r="A1058" t="s">
        <v>2993</v>
      </c>
      <c r="B1058" t="s">
        <v>954</v>
      </c>
      <c r="C1058">
        <v>0.75814215509778216</v>
      </c>
      <c r="D1058">
        <v>1.2204766435505764E-2</v>
      </c>
      <c r="E1058">
        <v>0.73123687936069159</v>
      </c>
    </row>
    <row r="1059" spans="1:5" x14ac:dyDescent="0.25">
      <c r="A1059" t="s">
        <v>2993</v>
      </c>
      <c r="B1059" t="s">
        <v>955</v>
      </c>
      <c r="C1059">
        <v>1.7565154427684606E-2</v>
      </c>
      <c r="D1059">
        <v>2.4233190081024276E-2</v>
      </c>
      <c r="E1059">
        <v>1.7805664342597963E-2</v>
      </c>
    </row>
    <row r="1060" spans="1:5" x14ac:dyDescent="0.25">
      <c r="A1060" t="s">
        <v>2993</v>
      </c>
      <c r="B1060" t="s">
        <v>956</v>
      </c>
      <c r="D1060">
        <v>1.3826875262278269E-2</v>
      </c>
      <c r="E1060">
        <v>4.9872267722242544E-4</v>
      </c>
    </row>
    <row r="1061" spans="1:5" x14ac:dyDescent="0.25">
      <c r="A1061" t="s">
        <v>2993</v>
      </c>
      <c r="B1061" t="s">
        <v>1094</v>
      </c>
      <c r="C1061">
        <v>1.0762436621481295E-3</v>
      </c>
    </row>
    <row r="1062" spans="1:5" x14ac:dyDescent="0.25">
      <c r="A1062" t="s">
        <v>2993</v>
      </c>
      <c r="B1062" t="s">
        <v>1102</v>
      </c>
      <c r="C1062">
        <v>2.3164918458005279E-2</v>
      </c>
    </row>
    <row r="1063" spans="1:5" x14ac:dyDescent="0.25">
      <c r="A1063" t="s">
        <v>2993</v>
      </c>
      <c r="B1063" t="s">
        <v>1378</v>
      </c>
      <c r="C1063">
        <v>0.36101200249420556</v>
      </c>
    </row>
  </sheetData>
  <autoFilter ref="A1:E1" xr:uid="{4897E9AE-74CE-4BE8-98AD-A994887C8286}"/>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codeName="Ark7">
    <tabColor rgb="FFE36E00"/>
  </sheetPr>
  <dimension ref="A1:N179"/>
  <sheetViews>
    <sheetView zoomScale="75" zoomScaleNormal="75" workbookViewId="0">
      <selection activeCell="D18" sqref="D18"/>
    </sheetView>
  </sheetViews>
  <sheetFormatPr defaultColWidth="8.85546875" defaultRowHeight="15" outlineLevelRow="1" x14ac:dyDescent="0.25"/>
  <cols>
    <col min="1" max="1" width="12" style="57" customWidth="1"/>
    <col min="2" max="2" width="60.7109375" style="57" customWidth="1"/>
    <col min="3" max="4" width="40.7109375" style="57" customWidth="1"/>
    <col min="5" max="5" width="7.28515625" style="57" customWidth="1"/>
    <col min="6" max="6" width="40.7109375" style="57" customWidth="1"/>
    <col min="7" max="7" width="40.7109375" style="54" customWidth="1"/>
    <col min="8" max="8" width="7.28515625" style="57" customWidth="1"/>
    <col min="9" max="9" width="71.85546875"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4" ht="31.5" x14ac:dyDescent="0.25">
      <c r="A1" s="1" t="s">
        <v>1495</v>
      </c>
      <c r="B1" s="1"/>
      <c r="C1" s="54"/>
      <c r="D1" s="54"/>
      <c r="E1" s="54"/>
      <c r="F1" s="22" t="s">
        <v>225</v>
      </c>
      <c r="H1" s="54"/>
      <c r="I1" s="1"/>
      <c r="J1" s="54"/>
      <c r="K1" s="54"/>
      <c r="L1" s="54"/>
      <c r="M1" s="54"/>
    </row>
    <row r="2" spans="1:14" ht="15.75" thickBot="1" x14ac:dyDescent="0.3">
      <c r="A2" s="54"/>
      <c r="B2" s="54"/>
      <c r="C2" s="54"/>
      <c r="D2" s="54"/>
      <c r="E2" s="54"/>
      <c r="F2" s="54"/>
      <c r="H2" s="2"/>
      <c r="L2" s="54"/>
      <c r="M2" s="54"/>
    </row>
    <row r="3" spans="1:14" ht="19.5" thickBot="1" x14ac:dyDescent="0.3">
      <c r="A3" s="58"/>
      <c r="B3" s="59" t="s">
        <v>226</v>
      </c>
      <c r="C3" s="129" t="s">
        <v>227</v>
      </c>
      <c r="D3" s="58"/>
      <c r="E3" s="58"/>
      <c r="F3" s="58"/>
      <c r="G3" s="58"/>
      <c r="H3" s="2"/>
      <c r="L3" s="54"/>
      <c r="M3" s="54"/>
    </row>
    <row r="4" spans="1:14" ht="15.75" thickBot="1" x14ac:dyDescent="0.3">
      <c r="H4" s="2"/>
      <c r="L4" s="54"/>
      <c r="M4" s="54"/>
    </row>
    <row r="5" spans="1:14" ht="18.75" x14ac:dyDescent="0.25">
      <c r="B5" s="61" t="s">
        <v>1496</v>
      </c>
      <c r="C5" s="60"/>
      <c r="E5" s="62"/>
      <c r="F5" s="62"/>
      <c r="H5" s="2"/>
      <c r="L5" s="54"/>
      <c r="M5" s="54"/>
    </row>
    <row r="6" spans="1:14" ht="15.75" thickBot="1" x14ac:dyDescent="0.3">
      <c r="B6" s="65" t="s">
        <v>1497</v>
      </c>
      <c r="H6" s="2"/>
      <c r="L6" s="54"/>
      <c r="M6" s="54"/>
    </row>
    <row r="7" spans="1:14" s="162" customFormat="1" x14ac:dyDescent="0.25">
      <c r="A7" s="57"/>
      <c r="B7" s="161"/>
      <c r="C7" s="57"/>
      <c r="D7" s="57"/>
      <c r="E7" s="57"/>
      <c r="F7" s="57"/>
      <c r="G7" s="54"/>
      <c r="H7" s="2"/>
      <c r="I7" s="57"/>
      <c r="J7" s="57"/>
      <c r="K7" s="57"/>
      <c r="L7" s="54"/>
      <c r="M7" s="54"/>
      <c r="N7" s="54"/>
    </row>
    <row r="8" spans="1:14" ht="37.5" x14ac:dyDescent="0.25">
      <c r="A8" s="67" t="s">
        <v>236</v>
      </c>
      <c r="B8" s="67" t="s">
        <v>1497</v>
      </c>
      <c r="C8" s="68"/>
      <c r="D8" s="68"/>
      <c r="E8" s="68"/>
      <c r="F8" s="68"/>
      <c r="G8" s="69"/>
      <c r="H8" s="2"/>
      <c r="I8" s="74"/>
      <c r="J8" s="62"/>
      <c r="K8" s="62"/>
      <c r="L8" s="62"/>
      <c r="M8" s="62"/>
    </row>
    <row r="9" spans="1:14" ht="15" customHeight="1" x14ac:dyDescent="0.25">
      <c r="A9" s="79"/>
      <c r="B9" s="80" t="s">
        <v>1498</v>
      </c>
      <c r="C9" s="79"/>
      <c r="D9" s="79"/>
      <c r="E9" s="79"/>
      <c r="F9" s="82"/>
      <c r="G9" s="82"/>
      <c r="H9" s="2"/>
      <c r="I9" s="74"/>
      <c r="J9" s="100"/>
      <c r="K9" s="100"/>
      <c r="L9" s="100"/>
      <c r="M9" s="101"/>
      <c r="N9" s="101"/>
    </row>
    <row r="10" spans="1:14" x14ac:dyDescent="0.25">
      <c r="A10" s="70" t="s">
        <v>1499</v>
      </c>
      <c r="B10" s="70" t="s">
        <v>1500</v>
      </c>
      <c r="C10" s="204" t="s">
        <v>239</v>
      </c>
      <c r="E10" s="74"/>
      <c r="F10" s="74"/>
      <c r="H10" s="2"/>
      <c r="I10" s="74"/>
      <c r="L10" s="74"/>
      <c r="M10" s="74"/>
    </row>
    <row r="11" spans="1:14" outlineLevel="1" x14ac:dyDescent="0.25">
      <c r="A11" s="70" t="s">
        <v>1501</v>
      </c>
      <c r="B11" s="136" t="s">
        <v>791</v>
      </c>
      <c r="C11" s="138"/>
      <c r="E11" s="74"/>
      <c r="F11" s="74"/>
      <c r="H11" s="2"/>
      <c r="I11" s="74"/>
      <c r="L11" s="74"/>
      <c r="M11" s="74"/>
    </row>
    <row r="12" spans="1:14" outlineLevel="1" x14ac:dyDescent="0.25">
      <c r="A12" s="70" t="s">
        <v>1502</v>
      </c>
      <c r="B12" s="136" t="s">
        <v>793</v>
      </c>
      <c r="C12" s="138"/>
      <c r="E12" s="74"/>
      <c r="F12" s="74"/>
      <c r="H12" s="2"/>
      <c r="I12" s="74"/>
      <c r="L12" s="74"/>
      <c r="M12" s="74"/>
    </row>
    <row r="13" spans="1:14" outlineLevel="1" x14ac:dyDescent="0.25">
      <c r="A13" s="70" t="s">
        <v>1503</v>
      </c>
      <c r="E13" s="74"/>
      <c r="F13" s="74"/>
      <c r="H13" s="2"/>
      <c r="I13" s="74"/>
      <c r="L13" s="74"/>
      <c r="M13" s="74"/>
    </row>
    <row r="14" spans="1:14" outlineLevel="1" x14ac:dyDescent="0.25">
      <c r="A14" s="70" t="s">
        <v>1504</v>
      </c>
      <c r="E14" s="74"/>
      <c r="F14" s="74"/>
      <c r="H14" s="2"/>
      <c r="I14" s="74"/>
      <c r="L14" s="74"/>
      <c r="M14" s="74"/>
    </row>
    <row r="15" spans="1:14" outlineLevel="1" x14ac:dyDescent="0.25">
      <c r="A15" s="70" t="s">
        <v>1505</v>
      </c>
      <c r="E15" s="74"/>
      <c r="F15" s="74"/>
      <c r="H15" s="2"/>
      <c r="I15" s="74"/>
      <c r="L15" s="74"/>
      <c r="M15" s="74"/>
    </row>
    <row r="16" spans="1:14" outlineLevel="1" x14ac:dyDescent="0.25">
      <c r="A16" s="70" t="s">
        <v>1506</v>
      </c>
      <c r="E16" s="74"/>
      <c r="F16" s="74"/>
      <c r="H16" s="2"/>
      <c r="I16" s="74"/>
      <c r="L16" s="74"/>
      <c r="M16" s="74"/>
    </row>
    <row r="17" spans="1:14" outlineLevel="1" x14ac:dyDescent="0.25">
      <c r="A17" s="70" t="s">
        <v>1507</v>
      </c>
      <c r="E17" s="74"/>
      <c r="F17" s="74"/>
      <c r="H17" s="2"/>
      <c r="I17" s="74"/>
      <c r="L17" s="74"/>
      <c r="M17" s="74"/>
    </row>
    <row r="18" spans="1:14" x14ac:dyDescent="0.25">
      <c r="A18" s="79"/>
      <c r="B18" s="79" t="s">
        <v>1508</v>
      </c>
      <c r="C18" s="79" t="s">
        <v>995</v>
      </c>
      <c r="D18" s="79" t="s">
        <v>1509</v>
      </c>
      <c r="E18" s="79"/>
      <c r="F18" s="79" t="s">
        <v>1510</v>
      </c>
      <c r="G18" s="79" t="s">
        <v>1511</v>
      </c>
      <c r="H18" s="2"/>
      <c r="I18" s="152"/>
      <c r="J18" s="100"/>
      <c r="K18" s="100"/>
      <c r="L18" s="62"/>
      <c r="M18" s="100"/>
      <c r="N18" s="100"/>
    </row>
    <row r="19" spans="1:14" x14ac:dyDescent="0.25">
      <c r="A19" s="70" t="s">
        <v>1512</v>
      </c>
      <c r="B19" s="70" t="s">
        <v>1513</v>
      </c>
      <c r="C19" s="158" t="s">
        <v>239</v>
      </c>
      <c r="D19" s="219"/>
      <c r="E19" s="219"/>
      <c r="F19" s="221"/>
      <c r="G19" s="221"/>
      <c r="H19" s="2"/>
      <c r="I19" s="74"/>
      <c r="L19" s="100"/>
      <c r="M19" s="101"/>
      <c r="N19" s="101"/>
    </row>
    <row r="20" spans="1:14" x14ac:dyDescent="0.25">
      <c r="A20" s="100"/>
      <c r="B20" s="152"/>
      <c r="C20" s="219"/>
      <c r="D20" s="219"/>
      <c r="E20" s="219"/>
      <c r="F20" s="221"/>
      <c r="G20" s="221"/>
      <c r="H20" s="2"/>
      <c r="I20" s="152"/>
      <c r="J20" s="100"/>
      <c r="K20" s="100"/>
      <c r="L20" s="100"/>
      <c r="M20" s="101"/>
      <c r="N20" s="101"/>
    </row>
    <row r="21" spans="1:14" x14ac:dyDescent="0.25">
      <c r="B21" s="70" t="s">
        <v>1000</v>
      </c>
      <c r="C21" s="100"/>
      <c r="D21" s="100"/>
      <c r="E21" s="100"/>
      <c r="F21" s="101"/>
      <c r="G21" s="101"/>
      <c r="H21" s="2"/>
      <c r="I21" s="74"/>
      <c r="J21" s="100"/>
      <c r="K21" s="100"/>
      <c r="L21" s="100"/>
      <c r="M21" s="101"/>
      <c r="N21" s="101"/>
    </row>
    <row r="22" spans="1:14" x14ac:dyDescent="0.25">
      <c r="A22" s="70" t="s">
        <v>1514</v>
      </c>
      <c r="B22" s="179" t="s">
        <v>898</v>
      </c>
      <c r="C22" s="158" t="s">
        <v>239</v>
      </c>
      <c r="D22" s="204" t="s">
        <v>239</v>
      </c>
      <c r="E22" s="74"/>
      <c r="F22" s="92" t="str">
        <f>IF($C$37=0,"",IF(C22="[for completion]","",C22/$C$37))</f>
        <v/>
      </c>
      <c r="G22" s="92" t="str">
        <f>IF($D$37=0,"",IF(D22="[for completion]","",D22/$D$37))</f>
        <v/>
      </c>
      <c r="H22" s="2"/>
      <c r="I22" s="74"/>
      <c r="L22" s="74"/>
      <c r="M22" s="93"/>
      <c r="N22" s="93"/>
    </row>
    <row r="23" spans="1:14" x14ac:dyDescent="0.25">
      <c r="A23" s="70" t="s">
        <v>1515</v>
      </c>
      <c r="B23" s="179" t="s">
        <v>898</v>
      </c>
      <c r="C23" s="158" t="s">
        <v>239</v>
      </c>
      <c r="D23" s="204" t="s">
        <v>239</v>
      </c>
      <c r="E23" s="74"/>
      <c r="F23" s="92" t="str">
        <f t="shared" ref="F23:F36" si="0">IF($C$37=0,"",IF(C23="[for completion]","",C23/$C$37))</f>
        <v/>
      </c>
      <c r="G23" s="92" t="str">
        <f t="shared" ref="G23:G36" si="1">IF($D$37=0,"",IF(D23="[for completion]","",D23/$D$37))</f>
        <v/>
      </c>
      <c r="H23" s="2"/>
      <c r="I23" s="74"/>
      <c r="L23" s="74"/>
      <c r="M23" s="93"/>
      <c r="N23" s="93"/>
    </row>
    <row r="24" spans="1:14" x14ac:dyDescent="0.25">
      <c r="A24" s="70" t="s">
        <v>1516</v>
      </c>
      <c r="B24" s="179" t="s">
        <v>898</v>
      </c>
      <c r="C24" s="158" t="s">
        <v>239</v>
      </c>
      <c r="D24" s="204" t="s">
        <v>239</v>
      </c>
      <c r="F24" s="92" t="str">
        <f t="shared" si="0"/>
        <v/>
      </c>
      <c r="G24" s="92" t="str">
        <f t="shared" si="1"/>
        <v/>
      </c>
      <c r="H24" s="2"/>
      <c r="I24" s="74"/>
      <c r="M24" s="93"/>
      <c r="N24" s="93"/>
    </row>
    <row r="25" spans="1:14" x14ac:dyDescent="0.25">
      <c r="A25" s="70" t="s">
        <v>1517</v>
      </c>
      <c r="B25" s="179" t="s">
        <v>898</v>
      </c>
      <c r="C25" s="158" t="s">
        <v>239</v>
      </c>
      <c r="D25" s="204" t="s">
        <v>239</v>
      </c>
      <c r="E25" s="89"/>
      <c r="F25" s="92" t="str">
        <f t="shared" si="0"/>
        <v/>
      </c>
      <c r="G25" s="92" t="str">
        <f t="shared" si="1"/>
        <v/>
      </c>
      <c r="H25" s="2"/>
      <c r="I25" s="74"/>
      <c r="L25" s="89"/>
      <c r="M25" s="93"/>
      <c r="N25" s="93"/>
    </row>
    <row r="26" spans="1:14" x14ac:dyDescent="0.25">
      <c r="A26" s="70" t="s">
        <v>1518</v>
      </c>
      <c r="B26" s="179" t="s">
        <v>898</v>
      </c>
      <c r="C26" s="158" t="s">
        <v>239</v>
      </c>
      <c r="D26" s="204" t="s">
        <v>239</v>
      </c>
      <c r="E26" s="89"/>
      <c r="F26" s="92" t="str">
        <f t="shared" si="0"/>
        <v/>
      </c>
      <c r="G26" s="92" t="str">
        <f t="shared" si="1"/>
        <v/>
      </c>
      <c r="H26" s="2"/>
      <c r="I26" s="74"/>
      <c r="L26" s="89"/>
      <c r="M26" s="93"/>
      <c r="N26" s="93"/>
    </row>
    <row r="27" spans="1:14" x14ac:dyDescent="0.25">
      <c r="A27" s="70" t="s">
        <v>1519</v>
      </c>
      <c r="B27" s="179" t="s">
        <v>898</v>
      </c>
      <c r="C27" s="158" t="s">
        <v>239</v>
      </c>
      <c r="D27" s="204" t="s">
        <v>239</v>
      </c>
      <c r="E27" s="89"/>
      <c r="F27" s="92" t="str">
        <f t="shared" si="0"/>
        <v/>
      </c>
      <c r="G27" s="92" t="str">
        <f t="shared" si="1"/>
        <v/>
      </c>
      <c r="H27" s="2"/>
      <c r="I27" s="74"/>
      <c r="L27" s="89"/>
      <c r="M27" s="93"/>
      <c r="N27" s="93"/>
    </row>
    <row r="28" spans="1:14" x14ac:dyDescent="0.25">
      <c r="A28" s="70" t="s">
        <v>1520</v>
      </c>
      <c r="B28" s="179" t="s">
        <v>898</v>
      </c>
      <c r="C28" s="158" t="s">
        <v>239</v>
      </c>
      <c r="D28" s="204" t="s">
        <v>239</v>
      </c>
      <c r="E28" s="89"/>
      <c r="F28" s="92" t="str">
        <f t="shared" si="0"/>
        <v/>
      </c>
      <c r="G28" s="92" t="str">
        <f t="shared" si="1"/>
        <v/>
      </c>
      <c r="H28" s="2"/>
      <c r="I28" s="74"/>
      <c r="L28" s="89"/>
      <c r="M28" s="93"/>
      <c r="N28" s="93"/>
    </row>
    <row r="29" spans="1:14" x14ac:dyDescent="0.25">
      <c r="A29" s="70" t="s">
        <v>1521</v>
      </c>
      <c r="B29" s="179" t="s">
        <v>898</v>
      </c>
      <c r="C29" s="158" t="s">
        <v>239</v>
      </c>
      <c r="D29" s="204" t="s">
        <v>239</v>
      </c>
      <c r="E29" s="89"/>
      <c r="F29" s="92" t="str">
        <f t="shared" si="0"/>
        <v/>
      </c>
      <c r="G29" s="92" t="str">
        <f t="shared" si="1"/>
        <v/>
      </c>
      <c r="H29" s="2"/>
      <c r="I29" s="74"/>
      <c r="L29" s="89"/>
      <c r="M29" s="93"/>
      <c r="N29" s="93"/>
    </row>
    <row r="30" spans="1:14" x14ac:dyDescent="0.25">
      <c r="A30" s="70" t="s">
        <v>1522</v>
      </c>
      <c r="B30" s="179" t="s">
        <v>898</v>
      </c>
      <c r="C30" s="158" t="s">
        <v>239</v>
      </c>
      <c r="D30" s="204" t="s">
        <v>239</v>
      </c>
      <c r="E30" s="89"/>
      <c r="F30" s="92" t="str">
        <f t="shared" si="0"/>
        <v/>
      </c>
      <c r="G30" s="92" t="str">
        <f t="shared" si="1"/>
        <v/>
      </c>
      <c r="H30" s="2"/>
      <c r="I30" s="74"/>
      <c r="L30" s="89"/>
      <c r="M30" s="93"/>
      <c r="N30" s="93"/>
    </row>
    <row r="31" spans="1:14" x14ac:dyDescent="0.25">
      <c r="A31" s="70" t="s">
        <v>1523</v>
      </c>
      <c r="B31" s="179" t="s">
        <v>898</v>
      </c>
      <c r="C31" s="158" t="s">
        <v>239</v>
      </c>
      <c r="D31" s="204" t="s">
        <v>239</v>
      </c>
      <c r="E31" s="89"/>
      <c r="F31" s="92" t="str">
        <f t="shared" si="0"/>
        <v/>
      </c>
      <c r="G31" s="92" t="str">
        <f t="shared" si="1"/>
        <v/>
      </c>
      <c r="H31" s="2"/>
      <c r="I31" s="74"/>
      <c r="L31" s="89"/>
      <c r="M31" s="93"/>
      <c r="N31" s="93"/>
    </row>
    <row r="32" spans="1:14" x14ac:dyDescent="0.25">
      <c r="A32" s="70" t="s">
        <v>1524</v>
      </c>
      <c r="B32" s="179" t="s">
        <v>898</v>
      </c>
      <c r="C32" s="158" t="s">
        <v>239</v>
      </c>
      <c r="D32" s="204" t="s">
        <v>239</v>
      </c>
      <c r="E32" s="89"/>
      <c r="F32" s="92" t="str">
        <f t="shared" si="0"/>
        <v/>
      </c>
      <c r="G32" s="92" t="str">
        <f t="shared" si="1"/>
        <v/>
      </c>
      <c r="H32" s="2"/>
      <c r="I32" s="74"/>
      <c r="L32" s="89"/>
      <c r="M32" s="93"/>
      <c r="N32" s="93"/>
    </row>
    <row r="33" spans="1:14" x14ac:dyDescent="0.25">
      <c r="A33" s="70" t="s">
        <v>1525</v>
      </c>
      <c r="B33" s="179" t="s">
        <v>898</v>
      </c>
      <c r="C33" s="158" t="s">
        <v>239</v>
      </c>
      <c r="D33" s="204" t="s">
        <v>239</v>
      </c>
      <c r="E33" s="89"/>
      <c r="F33" s="92" t="str">
        <f t="shared" si="0"/>
        <v/>
      </c>
      <c r="G33" s="92" t="str">
        <f t="shared" si="1"/>
        <v/>
      </c>
      <c r="H33" s="2"/>
      <c r="I33" s="74"/>
      <c r="L33" s="89"/>
      <c r="M33" s="93"/>
      <c r="N33" s="93"/>
    </row>
    <row r="34" spans="1:14" x14ac:dyDescent="0.25">
      <c r="A34" s="70" t="s">
        <v>1526</v>
      </c>
      <c r="B34" s="179" t="s">
        <v>898</v>
      </c>
      <c r="C34" s="158" t="s">
        <v>239</v>
      </c>
      <c r="D34" s="204" t="s">
        <v>239</v>
      </c>
      <c r="E34" s="89"/>
      <c r="F34" s="92" t="str">
        <f t="shared" si="0"/>
        <v/>
      </c>
      <c r="G34" s="92" t="str">
        <f t="shared" si="1"/>
        <v/>
      </c>
      <c r="H34" s="2"/>
      <c r="I34" s="74"/>
      <c r="L34" s="89"/>
      <c r="M34" s="93"/>
      <c r="N34" s="93"/>
    </row>
    <row r="35" spans="1:14" x14ac:dyDescent="0.25">
      <c r="A35" s="70" t="s">
        <v>1527</v>
      </c>
      <c r="B35" s="179" t="s">
        <v>898</v>
      </c>
      <c r="C35" s="158" t="s">
        <v>239</v>
      </c>
      <c r="D35" s="204" t="s">
        <v>239</v>
      </c>
      <c r="E35" s="89"/>
      <c r="F35" s="92" t="str">
        <f t="shared" si="0"/>
        <v/>
      </c>
      <c r="G35" s="92" t="str">
        <f t="shared" si="1"/>
        <v/>
      </c>
      <c r="H35" s="2"/>
      <c r="I35" s="74"/>
      <c r="L35" s="89"/>
      <c r="M35" s="93"/>
      <c r="N35" s="93"/>
    </row>
    <row r="36" spans="1:14" x14ac:dyDescent="0.25">
      <c r="A36" s="70" t="s">
        <v>1528</v>
      </c>
      <c r="B36" s="179" t="s">
        <v>898</v>
      </c>
      <c r="C36" s="158" t="s">
        <v>239</v>
      </c>
      <c r="D36" s="204" t="s">
        <v>239</v>
      </c>
      <c r="E36" s="89"/>
      <c r="F36" s="92" t="str">
        <f t="shared" si="0"/>
        <v/>
      </c>
      <c r="G36" s="92" t="str">
        <f t="shared" si="1"/>
        <v/>
      </c>
      <c r="H36" s="2"/>
      <c r="I36" s="74"/>
      <c r="L36" s="89"/>
      <c r="M36" s="93"/>
      <c r="N36" s="93"/>
    </row>
    <row r="37" spans="1:14" x14ac:dyDescent="0.25">
      <c r="A37" s="70" t="s">
        <v>1529</v>
      </c>
      <c r="B37" s="94" t="s">
        <v>315</v>
      </c>
      <c r="C37" s="95">
        <f>SUM(C22:C36)</f>
        <v>0</v>
      </c>
      <c r="D37" s="154">
        <f>SUM(D22:D36)</f>
        <v>0</v>
      </c>
      <c r="E37" s="89"/>
      <c r="F37" s="96">
        <f>SUM(F22:F36)</f>
        <v>0</v>
      </c>
      <c r="G37" s="96">
        <f>SUM(G22:G36)</f>
        <v>0</v>
      </c>
      <c r="H37" s="2"/>
      <c r="I37" s="163"/>
      <c r="J37" s="74"/>
      <c r="K37" s="74"/>
      <c r="L37" s="89"/>
      <c r="M37" s="98"/>
      <c r="N37" s="98"/>
    </row>
    <row r="38" spans="1:14" x14ac:dyDescent="0.25">
      <c r="A38" s="79"/>
      <c r="B38" s="80" t="s">
        <v>1530</v>
      </c>
      <c r="C38" s="79" t="s">
        <v>275</v>
      </c>
      <c r="D38" s="79"/>
      <c r="E38" s="81"/>
      <c r="F38" s="79" t="s">
        <v>1510</v>
      </c>
      <c r="G38" s="79"/>
      <c r="H38" s="2"/>
      <c r="I38" s="152"/>
      <c r="J38" s="100"/>
      <c r="K38" s="100"/>
      <c r="L38" s="62"/>
      <c r="M38" s="100"/>
      <c r="N38" s="100"/>
    </row>
    <row r="39" spans="1:14" x14ac:dyDescent="0.25">
      <c r="A39" s="70" t="s">
        <v>1531</v>
      </c>
      <c r="B39" s="83" t="s">
        <v>1532</v>
      </c>
      <c r="C39" s="158" t="s">
        <v>239</v>
      </c>
      <c r="E39" s="164"/>
      <c r="F39" s="92" t="str">
        <f>IF($C$42=0,"",IF(C39="[for completion]","",C39/$C$42))</f>
        <v/>
      </c>
      <c r="G39" s="91"/>
      <c r="H39" s="2"/>
      <c r="I39" s="74"/>
      <c r="L39" s="164"/>
      <c r="M39" s="93"/>
      <c r="N39" s="91"/>
    </row>
    <row r="40" spans="1:14" x14ac:dyDescent="0.25">
      <c r="A40" s="70" t="s">
        <v>1533</v>
      </c>
      <c r="B40" s="83" t="s">
        <v>1534</v>
      </c>
      <c r="C40" s="158" t="s">
        <v>239</v>
      </c>
      <c r="E40" s="164"/>
      <c r="F40" s="92" t="str">
        <f>IF($C$42=0,"",IF(C40="[for completion]","",C40/$C$42))</f>
        <v/>
      </c>
      <c r="G40" s="91"/>
      <c r="H40" s="2"/>
      <c r="I40" s="74"/>
      <c r="L40" s="164"/>
      <c r="M40" s="93"/>
      <c r="N40" s="91"/>
    </row>
    <row r="41" spans="1:14" x14ac:dyDescent="0.25">
      <c r="A41" s="70" t="s">
        <v>1535</v>
      </c>
      <c r="B41" s="83" t="s">
        <v>313</v>
      </c>
      <c r="C41" s="158" t="s">
        <v>239</v>
      </c>
      <c r="E41" s="89"/>
      <c r="F41" s="92" t="str">
        <f>IF($C$42=0,"",IF(C41="[for completion]","",C41/$C$42))</f>
        <v/>
      </c>
      <c r="G41" s="91"/>
      <c r="H41" s="2"/>
      <c r="I41" s="74"/>
      <c r="L41" s="89"/>
      <c r="M41" s="93"/>
      <c r="N41" s="91"/>
    </row>
    <row r="42" spans="1:14" x14ac:dyDescent="0.25">
      <c r="A42" s="70" t="s">
        <v>1536</v>
      </c>
      <c r="B42" s="94" t="s">
        <v>315</v>
      </c>
      <c r="C42" s="95">
        <f>SUM(C39:C41)</f>
        <v>0</v>
      </c>
      <c r="D42" s="74"/>
      <c r="E42" s="89"/>
      <c r="F42" s="96">
        <f>SUM(F39:F41)</f>
        <v>0</v>
      </c>
      <c r="G42" s="91"/>
      <c r="H42" s="2"/>
      <c r="I42" s="74"/>
      <c r="L42" s="89"/>
      <c r="M42" s="93"/>
      <c r="N42" s="91"/>
    </row>
    <row r="43" spans="1:14" outlineLevel="1" x14ac:dyDescent="0.25">
      <c r="A43" s="70" t="s">
        <v>1537</v>
      </c>
      <c r="B43" s="163"/>
      <c r="C43" s="74"/>
      <c r="D43" s="74"/>
      <c r="E43" s="89"/>
      <c r="F43" s="98"/>
      <c r="G43" s="91"/>
      <c r="H43" s="2"/>
      <c r="I43" s="74"/>
      <c r="L43" s="89"/>
      <c r="M43" s="93"/>
      <c r="N43" s="91"/>
    </row>
    <row r="44" spans="1:14" outlineLevel="1" x14ac:dyDescent="0.25">
      <c r="A44" s="70" t="s">
        <v>1538</v>
      </c>
      <c r="B44" s="163"/>
      <c r="C44" s="74"/>
      <c r="D44" s="74"/>
      <c r="E44" s="89"/>
      <c r="F44" s="98"/>
      <c r="G44" s="91"/>
      <c r="H44" s="2"/>
      <c r="I44" s="74"/>
      <c r="L44" s="89"/>
      <c r="M44" s="93"/>
      <c r="N44" s="91"/>
    </row>
    <row r="45" spans="1:14" outlineLevel="1" x14ac:dyDescent="0.25">
      <c r="A45" s="70" t="s">
        <v>1539</v>
      </c>
      <c r="B45" s="74"/>
      <c r="E45" s="89"/>
      <c r="F45" s="93"/>
      <c r="G45" s="91"/>
      <c r="H45" s="2"/>
      <c r="I45" s="74"/>
      <c r="L45" s="89"/>
      <c r="M45" s="93"/>
      <c r="N45" s="91"/>
    </row>
    <row r="46" spans="1:14" outlineLevel="1" x14ac:dyDescent="0.25">
      <c r="A46" s="70" t="s">
        <v>1540</v>
      </c>
      <c r="B46" s="74"/>
      <c r="E46" s="89"/>
      <c r="F46" s="93"/>
      <c r="G46" s="91"/>
      <c r="H46" s="2"/>
      <c r="I46" s="74"/>
      <c r="L46" s="89"/>
      <c r="M46" s="93"/>
      <c r="N46" s="91"/>
    </row>
    <row r="47" spans="1:14" outlineLevel="1" x14ac:dyDescent="0.25">
      <c r="A47" s="70" t="s">
        <v>1541</v>
      </c>
      <c r="B47" s="74"/>
      <c r="E47" s="89"/>
      <c r="F47" s="93"/>
      <c r="G47" s="91"/>
      <c r="H47" s="2"/>
      <c r="I47" s="74"/>
      <c r="L47" s="89"/>
      <c r="M47" s="93"/>
      <c r="N47" s="91"/>
    </row>
    <row r="48" spans="1:14" ht="15" customHeight="1" x14ac:dyDescent="0.25">
      <c r="A48" s="79"/>
      <c r="B48" s="80" t="s">
        <v>809</v>
      </c>
      <c r="C48" s="79" t="s">
        <v>1510</v>
      </c>
      <c r="D48" s="79"/>
      <c r="E48" s="81"/>
      <c r="F48" s="82"/>
      <c r="G48" s="82"/>
      <c r="H48" s="2"/>
      <c r="I48" s="152"/>
      <c r="J48" s="100"/>
      <c r="K48" s="100"/>
      <c r="L48" s="62"/>
      <c r="M48" s="101"/>
      <c r="N48" s="101"/>
    </row>
    <row r="49" spans="1:14" x14ac:dyDescent="0.25">
      <c r="A49" s="70" t="s">
        <v>1542</v>
      </c>
      <c r="B49" s="143" t="s">
        <v>811</v>
      </c>
      <c r="C49" s="165">
        <f>SUM(C50:C76)</f>
        <v>0</v>
      </c>
      <c r="G49" s="57"/>
      <c r="H49" s="2"/>
      <c r="I49" s="62"/>
      <c r="N49" s="57"/>
    </row>
    <row r="50" spans="1:14" x14ac:dyDescent="0.25">
      <c r="A50" s="70" t="s">
        <v>1543</v>
      </c>
      <c r="B50" s="70" t="s">
        <v>813</v>
      </c>
      <c r="C50" s="146" t="s">
        <v>239</v>
      </c>
      <c r="G50" s="57"/>
      <c r="H50" s="2"/>
      <c r="N50" s="57"/>
    </row>
    <row r="51" spans="1:14" x14ac:dyDescent="0.25">
      <c r="A51" s="70" t="s">
        <v>1544</v>
      </c>
      <c r="B51" s="70" t="s">
        <v>815</v>
      </c>
      <c r="C51" s="146" t="s">
        <v>239</v>
      </c>
      <c r="G51" s="57"/>
      <c r="H51" s="2"/>
      <c r="N51" s="57"/>
    </row>
    <row r="52" spans="1:14" x14ac:dyDescent="0.25">
      <c r="A52" s="70" t="s">
        <v>1545</v>
      </c>
      <c r="B52" s="70" t="s">
        <v>817</v>
      </c>
      <c r="C52" s="146" t="s">
        <v>239</v>
      </c>
      <c r="G52" s="57"/>
      <c r="H52" s="2"/>
      <c r="N52" s="57"/>
    </row>
    <row r="53" spans="1:14" x14ac:dyDescent="0.25">
      <c r="A53" s="70" t="s">
        <v>1546</v>
      </c>
      <c r="B53" s="70" t="s">
        <v>819</v>
      </c>
      <c r="C53" s="146" t="s">
        <v>239</v>
      </c>
      <c r="G53" s="57"/>
      <c r="H53" s="2"/>
      <c r="N53" s="57"/>
    </row>
    <row r="54" spans="1:14" x14ac:dyDescent="0.25">
      <c r="A54" s="70" t="s">
        <v>1547</v>
      </c>
      <c r="B54" s="70" t="s">
        <v>821</v>
      </c>
      <c r="C54" s="146" t="s">
        <v>239</v>
      </c>
      <c r="G54" s="57"/>
      <c r="H54" s="2"/>
      <c r="N54" s="57"/>
    </row>
    <row r="55" spans="1:14" x14ac:dyDescent="0.25">
      <c r="A55" s="70" t="s">
        <v>1548</v>
      </c>
      <c r="B55" s="70" t="s">
        <v>823</v>
      </c>
      <c r="C55" s="146" t="s">
        <v>239</v>
      </c>
      <c r="G55" s="57"/>
      <c r="H55" s="2"/>
      <c r="N55" s="57"/>
    </row>
    <row r="56" spans="1:14" x14ac:dyDescent="0.25">
      <c r="A56" s="70" t="s">
        <v>1549</v>
      </c>
      <c r="B56" s="70" t="s">
        <v>825</v>
      </c>
      <c r="C56" s="146" t="s">
        <v>239</v>
      </c>
      <c r="G56" s="57"/>
      <c r="H56" s="2"/>
      <c r="N56" s="57"/>
    </row>
    <row r="57" spans="1:14" x14ac:dyDescent="0.25">
      <c r="A57" s="70" t="s">
        <v>1550</v>
      </c>
      <c r="B57" s="70" t="s">
        <v>827</v>
      </c>
      <c r="C57" s="146" t="s">
        <v>239</v>
      </c>
      <c r="G57" s="57"/>
      <c r="H57" s="2"/>
      <c r="N57" s="57"/>
    </row>
    <row r="58" spans="1:14" x14ac:dyDescent="0.25">
      <c r="A58" s="70" t="s">
        <v>1551</v>
      </c>
      <c r="B58" s="70" t="s">
        <v>829</v>
      </c>
      <c r="C58" s="146" t="s">
        <v>239</v>
      </c>
      <c r="G58" s="57"/>
      <c r="H58" s="2"/>
      <c r="N58" s="57"/>
    </row>
    <row r="59" spans="1:14" x14ac:dyDescent="0.25">
      <c r="A59" s="70" t="s">
        <v>1552</v>
      </c>
      <c r="B59" s="70" t="s">
        <v>831</v>
      </c>
      <c r="C59" s="146" t="s">
        <v>239</v>
      </c>
      <c r="G59" s="57"/>
      <c r="H59" s="2"/>
      <c r="N59" s="57"/>
    </row>
    <row r="60" spans="1:14" x14ac:dyDescent="0.25">
      <c r="A60" s="70" t="s">
        <v>1553</v>
      </c>
      <c r="B60" s="70" t="s">
        <v>833</v>
      </c>
      <c r="C60" s="146" t="s">
        <v>239</v>
      </c>
      <c r="G60" s="57"/>
      <c r="H60" s="2"/>
      <c r="N60" s="57"/>
    </row>
    <row r="61" spans="1:14" x14ac:dyDescent="0.25">
      <c r="A61" s="70" t="s">
        <v>1554</v>
      </c>
      <c r="B61" s="70" t="s">
        <v>835</v>
      </c>
      <c r="C61" s="146" t="s">
        <v>239</v>
      </c>
      <c r="G61" s="57"/>
      <c r="H61" s="2"/>
      <c r="N61" s="57"/>
    </row>
    <row r="62" spans="1:14" x14ac:dyDescent="0.25">
      <c r="A62" s="70" t="s">
        <v>1555</v>
      </c>
      <c r="B62" s="70" t="s">
        <v>837</v>
      </c>
      <c r="C62" s="146" t="s">
        <v>239</v>
      </c>
      <c r="G62" s="57"/>
      <c r="H62" s="2"/>
      <c r="N62" s="57"/>
    </row>
    <row r="63" spans="1:14" x14ac:dyDescent="0.25">
      <c r="A63" s="70" t="s">
        <v>1556</v>
      </c>
      <c r="B63" s="70" t="s">
        <v>839</v>
      </c>
      <c r="C63" s="146" t="s">
        <v>239</v>
      </c>
      <c r="G63" s="57"/>
      <c r="H63" s="2"/>
      <c r="N63" s="57"/>
    </row>
    <row r="64" spans="1:14" x14ac:dyDescent="0.25">
      <c r="A64" s="70" t="s">
        <v>1557</v>
      </c>
      <c r="B64" s="70" t="s">
        <v>841</v>
      </c>
      <c r="C64" s="146" t="s">
        <v>239</v>
      </c>
      <c r="G64" s="57"/>
      <c r="H64" s="2"/>
      <c r="N64" s="57"/>
    </row>
    <row r="65" spans="1:14" x14ac:dyDescent="0.25">
      <c r="A65" s="70" t="s">
        <v>1558</v>
      </c>
      <c r="B65" s="70" t="s">
        <v>843</v>
      </c>
      <c r="C65" s="146" t="s">
        <v>239</v>
      </c>
      <c r="G65" s="57"/>
      <c r="H65" s="2"/>
      <c r="N65" s="57"/>
    </row>
    <row r="66" spans="1:14" x14ac:dyDescent="0.25">
      <c r="A66" s="70" t="s">
        <v>1559</v>
      </c>
      <c r="B66" s="70" t="s">
        <v>845</v>
      </c>
      <c r="C66" s="146" t="s">
        <v>239</v>
      </c>
      <c r="G66" s="57"/>
      <c r="H66" s="2"/>
      <c r="N66" s="57"/>
    </row>
    <row r="67" spans="1:14" x14ac:dyDescent="0.25">
      <c r="A67" s="70" t="s">
        <v>1560</v>
      </c>
      <c r="B67" s="70" t="s">
        <v>847</v>
      </c>
      <c r="C67" s="146" t="s">
        <v>239</v>
      </c>
      <c r="G67" s="57"/>
      <c r="H67" s="2"/>
      <c r="N67" s="57"/>
    </row>
    <row r="68" spans="1:14" x14ac:dyDescent="0.25">
      <c r="A68" s="70" t="s">
        <v>1561</v>
      </c>
      <c r="B68" s="70" t="s">
        <v>849</v>
      </c>
      <c r="C68" s="146" t="s">
        <v>239</v>
      </c>
      <c r="G68" s="57"/>
      <c r="H68" s="2"/>
      <c r="N68" s="57"/>
    </row>
    <row r="69" spans="1:14" x14ac:dyDescent="0.25">
      <c r="A69" s="70" t="s">
        <v>1562</v>
      </c>
      <c r="B69" s="70" t="s">
        <v>851</v>
      </c>
      <c r="C69" s="146" t="s">
        <v>239</v>
      </c>
      <c r="G69" s="57"/>
      <c r="H69" s="2"/>
      <c r="N69" s="57"/>
    </row>
    <row r="70" spans="1:14" x14ac:dyDescent="0.25">
      <c r="A70" s="70" t="s">
        <v>1563</v>
      </c>
      <c r="B70" s="70" t="s">
        <v>853</v>
      </c>
      <c r="C70" s="146" t="s">
        <v>239</v>
      </c>
      <c r="G70" s="57"/>
      <c r="H70" s="2"/>
      <c r="N70" s="57"/>
    </row>
    <row r="71" spans="1:14" x14ac:dyDescent="0.25">
      <c r="A71" s="70" t="s">
        <v>1564</v>
      </c>
      <c r="B71" s="70" t="s">
        <v>855</v>
      </c>
      <c r="C71" s="146" t="s">
        <v>239</v>
      </c>
      <c r="G71" s="57"/>
      <c r="H71" s="2"/>
      <c r="N71" s="57"/>
    </row>
    <row r="72" spans="1:14" x14ac:dyDescent="0.25">
      <c r="A72" s="70" t="s">
        <v>1565</v>
      </c>
      <c r="B72" s="70" t="s">
        <v>857</v>
      </c>
      <c r="C72" s="146" t="s">
        <v>239</v>
      </c>
      <c r="G72" s="57"/>
      <c r="H72" s="2"/>
      <c r="N72" s="57"/>
    </row>
    <row r="73" spans="1:14" x14ac:dyDescent="0.25">
      <c r="A73" s="70" t="s">
        <v>1566</v>
      </c>
      <c r="B73" s="70" t="s">
        <v>859</v>
      </c>
      <c r="C73" s="146" t="s">
        <v>239</v>
      </c>
      <c r="G73" s="57"/>
      <c r="H73" s="2"/>
      <c r="N73" s="57"/>
    </row>
    <row r="74" spans="1:14" x14ac:dyDescent="0.25">
      <c r="A74" s="70" t="s">
        <v>1567</v>
      </c>
      <c r="B74" s="70" t="s">
        <v>861</v>
      </c>
      <c r="C74" s="146" t="s">
        <v>239</v>
      </c>
      <c r="G74" s="57"/>
      <c r="H74" s="2"/>
      <c r="N74" s="57"/>
    </row>
    <row r="75" spans="1:14" x14ac:dyDescent="0.25">
      <c r="A75" s="70" t="s">
        <v>1568</v>
      </c>
      <c r="B75" s="70" t="s">
        <v>863</v>
      </c>
      <c r="C75" s="146" t="s">
        <v>239</v>
      </c>
      <c r="G75" s="57"/>
      <c r="H75" s="2"/>
      <c r="N75" s="57"/>
    </row>
    <row r="76" spans="1:14" x14ac:dyDescent="0.25">
      <c r="A76" s="70" t="s">
        <v>1569</v>
      </c>
      <c r="B76" s="70" t="s">
        <v>865</v>
      </c>
      <c r="C76" s="146" t="s">
        <v>239</v>
      </c>
      <c r="G76" s="57"/>
      <c r="H76" s="2"/>
      <c r="N76" s="57"/>
    </row>
    <row r="77" spans="1:14" x14ac:dyDescent="0.25">
      <c r="A77" s="70" t="s">
        <v>1570</v>
      </c>
      <c r="B77" s="143" t="s">
        <v>516</v>
      </c>
      <c r="C77" s="165">
        <f>SUM(C78:C80)</f>
        <v>0</v>
      </c>
      <c r="G77" s="57"/>
      <c r="H77" s="2"/>
      <c r="I77" s="62"/>
      <c r="N77" s="57"/>
    </row>
    <row r="78" spans="1:14" x14ac:dyDescent="0.25">
      <c r="A78" s="70" t="s">
        <v>1571</v>
      </c>
      <c r="B78" s="70" t="s">
        <v>868</v>
      </c>
      <c r="C78" s="146" t="s">
        <v>239</v>
      </c>
      <c r="G78" s="57"/>
      <c r="H78" s="2"/>
      <c r="N78" s="57"/>
    </row>
    <row r="79" spans="1:14" x14ac:dyDescent="0.25">
      <c r="A79" s="70" t="s">
        <v>1572</v>
      </c>
      <c r="B79" s="70" t="s">
        <v>870</v>
      </c>
      <c r="C79" s="146" t="s">
        <v>239</v>
      </c>
      <c r="G79" s="57"/>
      <c r="H79" s="2"/>
      <c r="N79" s="57"/>
    </row>
    <row r="80" spans="1:14" x14ac:dyDescent="0.25">
      <c r="A80" s="70" t="s">
        <v>1573</v>
      </c>
      <c r="B80" s="70" t="s">
        <v>872</v>
      </c>
      <c r="C80" s="146" t="s">
        <v>239</v>
      </c>
      <c r="G80" s="57"/>
      <c r="H80" s="2"/>
      <c r="N80" s="57"/>
    </row>
    <row r="81" spans="1:14" x14ac:dyDescent="0.25">
      <c r="A81" s="70" t="s">
        <v>1574</v>
      </c>
      <c r="B81" s="143" t="s">
        <v>313</v>
      </c>
      <c r="C81" s="165">
        <f>SUM(C82:C92)</f>
        <v>0</v>
      </c>
      <c r="G81" s="57"/>
      <c r="H81" s="2"/>
      <c r="I81" s="62"/>
      <c r="N81" s="57"/>
    </row>
    <row r="82" spans="1:14" x14ac:dyDescent="0.25">
      <c r="A82" s="70" t="s">
        <v>1575</v>
      </c>
      <c r="B82" s="83" t="s">
        <v>518</v>
      </c>
      <c r="C82" s="146" t="s">
        <v>239</v>
      </c>
      <c r="G82" s="57"/>
      <c r="H82" s="2"/>
      <c r="I82" s="74"/>
      <c r="N82" s="57"/>
    </row>
    <row r="83" spans="1:14" x14ac:dyDescent="0.25">
      <c r="A83" s="70" t="s">
        <v>1576</v>
      </c>
      <c r="B83" s="70" t="s">
        <v>520</v>
      </c>
      <c r="C83" s="146" t="s">
        <v>239</v>
      </c>
      <c r="G83" s="57"/>
      <c r="H83" s="2"/>
      <c r="I83" s="74"/>
      <c r="N83" s="57"/>
    </row>
    <row r="84" spans="1:14" x14ac:dyDescent="0.25">
      <c r="A84" s="70" t="s">
        <v>1577</v>
      </c>
      <c r="B84" s="83" t="s">
        <v>522</v>
      </c>
      <c r="C84" s="146" t="s">
        <v>239</v>
      </c>
      <c r="G84" s="57"/>
      <c r="H84" s="2"/>
      <c r="I84" s="74"/>
      <c r="N84" s="57"/>
    </row>
    <row r="85" spans="1:14" x14ac:dyDescent="0.25">
      <c r="A85" s="70" t="s">
        <v>1578</v>
      </c>
      <c r="B85" s="83" t="s">
        <v>524</v>
      </c>
      <c r="C85" s="146" t="s">
        <v>239</v>
      </c>
      <c r="G85" s="57"/>
      <c r="H85" s="2"/>
      <c r="I85" s="74"/>
      <c r="N85" s="57"/>
    </row>
    <row r="86" spans="1:14" x14ac:dyDescent="0.25">
      <c r="A86" s="70" t="s">
        <v>1579</v>
      </c>
      <c r="B86" s="83" t="s">
        <v>526</v>
      </c>
      <c r="C86" s="146" t="s">
        <v>239</v>
      </c>
      <c r="G86" s="57"/>
      <c r="H86" s="2"/>
      <c r="I86" s="74"/>
      <c r="N86" s="57"/>
    </row>
    <row r="87" spans="1:14" x14ac:dyDescent="0.25">
      <c r="A87" s="70" t="s">
        <v>1580</v>
      </c>
      <c r="B87" s="83" t="s">
        <v>528</v>
      </c>
      <c r="C87" s="146" t="s">
        <v>239</v>
      </c>
      <c r="G87" s="57"/>
      <c r="H87" s="2"/>
      <c r="I87" s="74"/>
      <c r="N87" s="57"/>
    </row>
    <row r="88" spans="1:14" x14ac:dyDescent="0.25">
      <c r="A88" s="70" t="s">
        <v>1581</v>
      </c>
      <c r="B88" s="83" t="s">
        <v>530</v>
      </c>
      <c r="C88" s="146" t="s">
        <v>239</v>
      </c>
      <c r="G88" s="57"/>
      <c r="H88" s="2"/>
      <c r="I88" s="74"/>
      <c r="N88" s="57"/>
    </row>
    <row r="89" spans="1:14" x14ac:dyDescent="0.25">
      <c r="A89" s="70" t="s">
        <v>1582</v>
      </c>
      <c r="B89" s="83" t="s">
        <v>532</v>
      </c>
      <c r="C89" s="146" t="s">
        <v>239</v>
      </c>
      <c r="G89" s="57"/>
      <c r="H89" s="2"/>
      <c r="I89" s="74"/>
      <c r="N89" s="57"/>
    </row>
    <row r="90" spans="1:14" x14ac:dyDescent="0.25">
      <c r="A90" s="70" t="s">
        <v>1583</v>
      </c>
      <c r="B90" s="83" t="s">
        <v>534</v>
      </c>
      <c r="C90" s="146" t="s">
        <v>239</v>
      </c>
      <c r="G90" s="57"/>
      <c r="H90" s="2"/>
      <c r="I90" s="74"/>
      <c r="N90" s="57"/>
    </row>
    <row r="91" spans="1:14" x14ac:dyDescent="0.25">
      <c r="A91" s="70" t="s">
        <v>1584</v>
      </c>
      <c r="B91" s="83" t="s">
        <v>536</v>
      </c>
      <c r="C91" s="146" t="s">
        <v>239</v>
      </c>
      <c r="G91" s="57"/>
      <c r="H91" s="2"/>
      <c r="I91" s="74"/>
      <c r="N91" s="57"/>
    </row>
    <row r="92" spans="1:14" x14ac:dyDescent="0.25">
      <c r="A92" s="70" t="s">
        <v>1585</v>
      </c>
      <c r="B92" s="83" t="s">
        <v>313</v>
      </c>
      <c r="C92" s="146" t="s">
        <v>239</v>
      </c>
      <c r="G92" s="57"/>
      <c r="H92" s="2"/>
      <c r="I92" s="74"/>
      <c r="N92" s="57"/>
    </row>
    <row r="93" spans="1:14" outlineLevel="1" x14ac:dyDescent="0.25">
      <c r="A93" s="70" t="s">
        <v>1586</v>
      </c>
      <c r="B93" s="193" t="s">
        <v>317</v>
      </c>
      <c r="C93" s="146"/>
      <c r="G93" s="57"/>
      <c r="H93" s="2"/>
      <c r="I93" s="74"/>
      <c r="N93" s="57"/>
    </row>
    <row r="94" spans="1:14" outlineLevel="1" x14ac:dyDescent="0.25">
      <c r="A94" s="70" t="s">
        <v>1587</v>
      </c>
      <c r="B94" s="193" t="s">
        <v>317</v>
      </c>
      <c r="C94" s="146"/>
      <c r="G94" s="57"/>
      <c r="H94" s="2"/>
      <c r="I94" s="74"/>
      <c r="N94" s="57"/>
    </row>
    <row r="95" spans="1:14" outlineLevel="1" x14ac:dyDescent="0.25">
      <c r="A95" s="70" t="s">
        <v>1588</v>
      </c>
      <c r="B95" s="193" t="s">
        <v>317</v>
      </c>
      <c r="C95" s="146"/>
      <c r="G95" s="57"/>
      <c r="H95" s="2"/>
      <c r="I95" s="74"/>
      <c r="N95" s="57"/>
    </row>
    <row r="96" spans="1:14" outlineLevel="1" x14ac:dyDescent="0.25">
      <c r="A96" s="70" t="s">
        <v>1589</v>
      </c>
      <c r="B96" s="193" t="s">
        <v>317</v>
      </c>
      <c r="C96" s="146"/>
      <c r="G96" s="57"/>
      <c r="H96" s="2"/>
      <c r="I96" s="74"/>
      <c r="N96" s="57"/>
    </row>
    <row r="97" spans="1:14" outlineLevel="1" x14ac:dyDescent="0.25">
      <c r="A97" s="70" t="s">
        <v>1590</v>
      </c>
      <c r="B97" s="193" t="s">
        <v>317</v>
      </c>
      <c r="C97" s="146"/>
      <c r="G97" s="57"/>
      <c r="H97" s="2"/>
      <c r="I97" s="74"/>
      <c r="N97" s="57"/>
    </row>
    <row r="98" spans="1:14" outlineLevel="1" x14ac:dyDescent="0.25">
      <c r="A98" s="70" t="s">
        <v>1591</v>
      </c>
      <c r="B98" s="193" t="s">
        <v>317</v>
      </c>
      <c r="C98" s="146"/>
      <c r="G98" s="57"/>
      <c r="H98" s="2"/>
      <c r="I98" s="74"/>
      <c r="N98" s="57"/>
    </row>
    <row r="99" spans="1:14" outlineLevel="1" x14ac:dyDescent="0.25">
      <c r="A99" s="70" t="s">
        <v>1592</v>
      </c>
      <c r="B99" s="193" t="s">
        <v>317</v>
      </c>
      <c r="C99" s="146"/>
      <c r="G99" s="57"/>
      <c r="H99" s="2"/>
      <c r="I99" s="74"/>
      <c r="N99" s="57"/>
    </row>
    <row r="100" spans="1:14" outlineLevel="1" x14ac:dyDescent="0.25">
      <c r="A100" s="70" t="s">
        <v>1593</v>
      </c>
      <c r="B100" s="193" t="s">
        <v>317</v>
      </c>
      <c r="C100" s="146"/>
      <c r="G100" s="57"/>
      <c r="H100" s="2"/>
      <c r="I100" s="74"/>
      <c r="N100" s="57"/>
    </row>
    <row r="101" spans="1:14" outlineLevel="1" x14ac:dyDescent="0.25">
      <c r="A101" s="70" t="s">
        <v>1594</v>
      </c>
      <c r="B101" s="193" t="s">
        <v>317</v>
      </c>
      <c r="C101" s="146"/>
      <c r="G101" s="57"/>
      <c r="H101" s="2"/>
      <c r="I101" s="74"/>
      <c r="N101" s="57"/>
    </row>
    <row r="102" spans="1:14" outlineLevel="1" x14ac:dyDescent="0.25">
      <c r="A102" s="70" t="s">
        <v>1595</v>
      </c>
      <c r="B102" s="193" t="s">
        <v>317</v>
      </c>
      <c r="C102" s="146"/>
      <c r="G102" s="57"/>
      <c r="H102" s="2"/>
      <c r="I102" s="74"/>
      <c r="N102" s="57"/>
    </row>
    <row r="103" spans="1:14" ht="15" customHeight="1" x14ac:dyDescent="0.25">
      <c r="A103" s="79"/>
      <c r="B103" s="166" t="s">
        <v>1596</v>
      </c>
      <c r="C103" s="167" t="s">
        <v>1510</v>
      </c>
      <c r="D103" s="79"/>
      <c r="E103" s="81"/>
      <c r="F103" s="79"/>
      <c r="G103" s="82"/>
      <c r="H103" s="2"/>
      <c r="I103" s="152"/>
      <c r="J103" s="100"/>
      <c r="K103" s="100"/>
      <c r="L103" s="62"/>
      <c r="M103" s="100"/>
      <c r="N103" s="101"/>
    </row>
    <row r="104" spans="1:14" x14ac:dyDescent="0.25">
      <c r="A104" s="70" t="s">
        <v>1597</v>
      </c>
      <c r="B104" s="179" t="s">
        <v>898</v>
      </c>
      <c r="C104" s="146" t="s">
        <v>239</v>
      </c>
      <c r="G104" s="57"/>
      <c r="H104" s="2"/>
      <c r="I104" s="74"/>
      <c r="N104" s="57"/>
    </row>
    <row r="105" spans="1:14" x14ac:dyDescent="0.25">
      <c r="A105" s="70" t="s">
        <v>1598</v>
      </c>
      <c r="B105" s="179" t="s">
        <v>898</v>
      </c>
      <c r="C105" s="146" t="s">
        <v>239</v>
      </c>
      <c r="G105" s="57"/>
      <c r="H105" s="2"/>
      <c r="I105" s="74"/>
      <c r="N105" s="57"/>
    </row>
    <row r="106" spans="1:14" x14ac:dyDescent="0.25">
      <c r="A106" s="70" t="s">
        <v>1599</v>
      </c>
      <c r="B106" s="179" t="s">
        <v>898</v>
      </c>
      <c r="C106" s="146" t="s">
        <v>239</v>
      </c>
      <c r="G106" s="57"/>
      <c r="H106" s="2"/>
      <c r="I106" s="74"/>
      <c r="N106" s="57"/>
    </row>
    <row r="107" spans="1:14" x14ac:dyDescent="0.25">
      <c r="A107" s="70" t="s">
        <v>1600</v>
      </c>
      <c r="B107" s="179" t="s">
        <v>898</v>
      </c>
      <c r="C107" s="146" t="s">
        <v>239</v>
      </c>
      <c r="G107" s="57"/>
      <c r="H107" s="2"/>
      <c r="I107" s="74"/>
      <c r="N107" s="57"/>
    </row>
    <row r="108" spans="1:14" x14ac:dyDescent="0.25">
      <c r="A108" s="70" t="s">
        <v>1601</v>
      </c>
      <c r="B108" s="179" t="s">
        <v>898</v>
      </c>
      <c r="C108" s="146" t="s">
        <v>239</v>
      </c>
      <c r="G108" s="57"/>
      <c r="H108" s="2"/>
      <c r="I108" s="74"/>
      <c r="N108" s="57"/>
    </row>
    <row r="109" spans="1:14" x14ac:dyDescent="0.25">
      <c r="A109" s="70" t="s">
        <v>1602</v>
      </c>
      <c r="B109" s="179" t="s">
        <v>898</v>
      </c>
      <c r="C109" s="146" t="s">
        <v>239</v>
      </c>
      <c r="G109" s="57"/>
      <c r="H109" s="2"/>
      <c r="I109" s="74"/>
      <c r="N109" s="57"/>
    </row>
    <row r="110" spans="1:14" x14ac:dyDescent="0.25">
      <c r="A110" s="70" t="s">
        <v>1603</v>
      </c>
      <c r="B110" s="179" t="s">
        <v>898</v>
      </c>
      <c r="C110" s="146" t="s">
        <v>239</v>
      </c>
      <c r="G110" s="57"/>
      <c r="H110" s="2"/>
      <c r="I110" s="74"/>
      <c r="N110" s="57"/>
    </row>
    <row r="111" spans="1:14" x14ac:dyDescent="0.25">
      <c r="A111" s="70" t="s">
        <v>1604</v>
      </c>
      <c r="B111" s="179" t="s">
        <v>898</v>
      </c>
      <c r="C111" s="146" t="s">
        <v>239</v>
      </c>
      <c r="G111" s="57"/>
      <c r="H111" s="2"/>
      <c r="I111" s="74"/>
      <c r="N111" s="57"/>
    </row>
    <row r="112" spans="1:14" x14ac:dyDescent="0.25">
      <c r="A112" s="70" t="s">
        <v>1605</v>
      </c>
      <c r="B112" s="179" t="s">
        <v>898</v>
      </c>
      <c r="C112" s="146" t="s">
        <v>239</v>
      </c>
      <c r="G112" s="57"/>
      <c r="H112" s="2"/>
      <c r="I112" s="74"/>
      <c r="N112" s="57"/>
    </row>
    <row r="113" spans="1:14" x14ac:dyDescent="0.25">
      <c r="A113" s="70" t="s">
        <v>1606</v>
      </c>
      <c r="B113" s="179" t="s">
        <v>898</v>
      </c>
      <c r="C113" s="146" t="s">
        <v>239</v>
      </c>
      <c r="G113" s="57"/>
      <c r="H113" s="2"/>
      <c r="I113" s="74"/>
      <c r="N113" s="57"/>
    </row>
    <row r="114" spans="1:14" x14ac:dyDescent="0.25">
      <c r="A114" s="70" t="s">
        <v>1607</v>
      </c>
      <c r="B114" s="179" t="s">
        <v>898</v>
      </c>
      <c r="C114" s="146" t="s">
        <v>239</v>
      </c>
      <c r="G114" s="57"/>
      <c r="H114" s="2"/>
      <c r="I114" s="74"/>
      <c r="N114" s="57"/>
    </row>
    <row r="115" spans="1:14" x14ac:dyDescent="0.25">
      <c r="A115" s="70" t="s">
        <v>1608</v>
      </c>
      <c r="B115" s="179" t="s">
        <v>898</v>
      </c>
      <c r="C115" s="146" t="s">
        <v>239</v>
      </c>
      <c r="G115" s="57"/>
      <c r="H115" s="2"/>
      <c r="I115" s="74"/>
      <c r="N115" s="57"/>
    </row>
    <row r="116" spans="1:14" x14ac:dyDescent="0.25">
      <c r="A116" s="70" t="s">
        <v>1609</v>
      </c>
      <c r="B116" s="179" t="s">
        <v>898</v>
      </c>
      <c r="C116" s="146" t="s">
        <v>239</v>
      </c>
      <c r="G116" s="57"/>
      <c r="H116" s="2"/>
      <c r="I116" s="74"/>
      <c r="N116" s="57"/>
    </row>
    <row r="117" spans="1:14" x14ac:dyDescent="0.25">
      <c r="A117" s="70" t="s">
        <v>1610</v>
      </c>
      <c r="B117" s="179" t="s">
        <v>898</v>
      </c>
      <c r="C117" s="146" t="s">
        <v>239</v>
      </c>
      <c r="G117" s="57"/>
      <c r="H117" s="2"/>
      <c r="I117" s="74"/>
      <c r="N117" s="57"/>
    </row>
    <row r="118" spans="1:14" x14ac:dyDescent="0.25">
      <c r="A118" s="70" t="s">
        <v>1611</v>
      </c>
      <c r="B118" s="179" t="s">
        <v>898</v>
      </c>
      <c r="C118" s="146" t="s">
        <v>239</v>
      </c>
      <c r="G118" s="57"/>
      <c r="H118" s="2"/>
      <c r="I118" s="74"/>
      <c r="N118" s="57"/>
    </row>
    <row r="119" spans="1:14" x14ac:dyDescent="0.25">
      <c r="A119" s="70" t="s">
        <v>1612</v>
      </c>
      <c r="B119" s="179" t="s">
        <v>898</v>
      </c>
      <c r="C119" s="146" t="s">
        <v>239</v>
      </c>
      <c r="G119" s="57"/>
      <c r="H119" s="2"/>
      <c r="I119" s="74"/>
      <c r="N119" s="57"/>
    </row>
    <row r="120" spans="1:14" x14ac:dyDescent="0.25">
      <c r="A120" s="70" t="s">
        <v>1613</v>
      </c>
      <c r="B120" s="179" t="s">
        <v>898</v>
      </c>
      <c r="C120" s="146" t="s">
        <v>239</v>
      </c>
      <c r="G120" s="57"/>
      <c r="H120" s="2"/>
      <c r="I120" s="74"/>
      <c r="N120" s="57"/>
    </row>
    <row r="121" spans="1:14" x14ac:dyDescent="0.25">
      <c r="A121" s="70" t="s">
        <v>1614</v>
      </c>
      <c r="B121" s="179" t="s">
        <v>898</v>
      </c>
      <c r="C121" s="146" t="s">
        <v>239</v>
      </c>
      <c r="G121" s="57"/>
      <c r="H121" s="2"/>
      <c r="I121" s="74"/>
      <c r="N121" s="57"/>
    </row>
    <row r="122" spans="1:14" x14ac:dyDescent="0.25">
      <c r="A122" s="70" t="s">
        <v>1615</v>
      </c>
      <c r="B122" s="179" t="s">
        <v>898</v>
      </c>
      <c r="C122" s="146" t="s">
        <v>239</v>
      </c>
      <c r="G122" s="57"/>
      <c r="H122" s="2"/>
      <c r="I122" s="74"/>
      <c r="N122" s="57"/>
    </row>
    <row r="123" spans="1:14" x14ac:dyDescent="0.25">
      <c r="A123" s="70" t="s">
        <v>1616</v>
      </c>
      <c r="B123" s="179" t="s">
        <v>898</v>
      </c>
      <c r="C123" s="146" t="s">
        <v>239</v>
      </c>
      <c r="G123" s="57"/>
      <c r="H123" s="2"/>
      <c r="I123" s="74"/>
      <c r="N123" s="57"/>
    </row>
    <row r="124" spans="1:14" x14ac:dyDescent="0.25">
      <c r="A124" s="70" t="s">
        <v>1617</v>
      </c>
      <c r="B124" s="179" t="s">
        <v>898</v>
      </c>
      <c r="C124" s="146" t="s">
        <v>239</v>
      </c>
      <c r="G124" s="57"/>
      <c r="H124" s="2"/>
      <c r="I124" s="74"/>
      <c r="N124" s="57"/>
    </row>
    <row r="125" spans="1:14" x14ac:dyDescent="0.25">
      <c r="A125" s="70" t="s">
        <v>1618</v>
      </c>
      <c r="B125" s="179" t="s">
        <v>898</v>
      </c>
      <c r="C125" s="146" t="s">
        <v>239</v>
      </c>
      <c r="G125" s="57"/>
      <c r="H125" s="2"/>
      <c r="I125" s="74"/>
      <c r="N125" s="57"/>
    </row>
    <row r="126" spans="1:14" x14ac:dyDescent="0.25">
      <c r="A126" s="70" t="s">
        <v>1619</v>
      </c>
      <c r="B126" s="179" t="s">
        <v>898</v>
      </c>
      <c r="C126" s="146" t="s">
        <v>239</v>
      </c>
      <c r="G126" s="57"/>
      <c r="H126" s="2"/>
      <c r="I126" s="74"/>
      <c r="N126" s="57"/>
    </row>
    <row r="127" spans="1:14" x14ac:dyDescent="0.25">
      <c r="A127" s="70" t="s">
        <v>1620</v>
      </c>
      <c r="B127" s="179" t="s">
        <v>898</v>
      </c>
      <c r="C127" s="146" t="s">
        <v>239</v>
      </c>
      <c r="G127" s="57"/>
      <c r="H127" s="2"/>
      <c r="I127" s="74"/>
      <c r="N127" s="57"/>
    </row>
    <row r="128" spans="1:14" x14ac:dyDescent="0.25">
      <c r="A128" s="70" t="s">
        <v>1621</v>
      </c>
      <c r="B128" s="179" t="s">
        <v>898</v>
      </c>
      <c r="C128" s="76" t="s">
        <v>239</v>
      </c>
      <c r="G128" s="57"/>
      <c r="H128" s="2"/>
      <c r="I128" s="74"/>
      <c r="N128" s="57"/>
    </row>
    <row r="129" spans="1:14" x14ac:dyDescent="0.25">
      <c r="A129" s="79"/>
      <c r="B129" s="80" t="s">
        <v>947</v>
      </c>
      <c r="C129" s="79" t="s">
        <v>1510</v>
      </c>
      <c r="D129" s="79"/>
      <c r="E129" s="79"/>
      <c r="F129" s="82"/>
      <c r="G129" s="82"/>
      <c r="H129" s="2"/>
      <c r="I129" s="152"/>
      <c r="J129" s="100"/>
      <c r="K129" s="100"/>
      <c r="L129" s="100"/>
      <c r="M129" s="101"/>
      <c r="N129" s="101"/>
    </row>
    <row r="130" spans="1:14" x14ac:dyDescent="0.25">
      <c r="A130" s="70" t="s">
        <v>1622</v>
      </c>
      <c r="B130" s="70" t="s">
        <v>949</v>
      </c>
      <c r="C130" s="146" t="s">
        <v>239</v>
      </c>
      <c r="D130" s="2"/>
      <c r="E130" s="2"/>
      <c r="F130" s="2"/>
      <c r="G130" s="2"/>
      <c r="H130" s="2"/>
      <c r="K130" s="2"/>
      <c r="L130" s="2"/>
      <c r="M130" s="2"/>
      <c r="N130" s="2"/>
    </row>
    <row r="131" spans="1:14" x14ac:dyDescent="0.25">
      <c r="A131" s="70" t="s">
        <v>1623</v>
      </c>
      <c r="B131" s="70" t="s">
        <v>951</v>
      </c>
      <c r="C131" s="146" t="s">
        <v>239</v>
      </c>
      <c r="D131" s="2"/>
      <c r="E131" s="2"/>
      <c r="F131" s="2"/>
      <c r="G131" s="2"/>
      <c r="H131" s="2"/>
      <c r="K131" s="2"/>
      <c r="L131" s="2"/>
      <c r="M131" s="2"/>
      <c r="N131" s="2"/>
    </row>
    <row r="132" spans="1:14" x14ac:dyDescent="0.25">
      <c r="A132" s="70" t="s">
        <v>1624</v>
      </c>
      <c r="B132" s="70" t="s">
        <v>313</v>
      </c>
      <c r="C132" s="146" t="s">
        <v>239</v>
      </c>
      <c r="D132" s="2"/>
      <c r="E132" s="2"/>
      <c r="F132" s="2"/>
      <c r="G132" s="2"/>
      <c r="H132" s="2"/>
      <c r="K132" s="2"/>
      <c r="L132" s="2"/>
      <c r="M132" s="2"/>
      <c r="N132" s="2"/>
    </row>
    <row r="133" spans="1:14" outlineLevel="1" x14ac:dyDescent="0.25">
      <c r="A133" s="70" t="s">
        <v>1625</v>
      </c>
      <c r="C133" s="87"/>
      <c r="D133" s="2"/>
      <c r="E133" s="2"/>
      <c r="F133" s="2"/>
      <c r="G133" s="2"/>
      <c r="H133" s="2"/>
      <c r="K133" s="2"/>
      <c r="L133" s="2"/>
      <c r="M133" s="2"/>
      <c r="N133" s="2"/>
    </row>
    <row r="134" spans="1:14" outlineLevel="1" x14ac:dyDescent="0.25">
      <c r="A134" s="70" t="s">
        <v>1626</v>
      </c>
      <c r="C134" s="87"/>
      <c r="D134" s="2"/>
      <c r="E134" s="2"/>
      <c r="F134" s="2"/>
      <c r="G134" s="2"/>
      <c r="H134" s="2"/>
      <c r="K134" s="2"/>
      <c r="L134" s="2"/>
      <c r="M134" s="2"/>
      <c r="N134" s="2"/>
    </row>
    <row r="135" spans="1:14" outlineLevel="1" x14ac:dyDescent="0.25">
      <c r="A135" s="70" t="s">
        <v>1627</v>
      </c>
      <c r="C135" s="87"/>
      <c r="D135" s="2"/>
      <c r="E135" s="2"/>
      <c r="F135" s="2"/>
      <c r="G135" s="2"/>
      <c r="H135" s="2"/>
      <c r="K135" s="2"/>
      <c r="L135" s="2"/>
      <c r="M135" s="2"/>
      <c r="N135" s="2"/>
    </row>
    <row r="136" spans="1:14" outlineLevel="1" x14ac:dyDescent="0.25">
      <c r="A136" s="70" t="s">
        <v>1628</v>
      </c>
      <c r="C136" s="87"/>
      <c r="D136" s="2"/>
      <c r="E136" s="2"/>
      <c r="F136" s="2"/>
      <c r="G136" s="2"/>
      <c r="H136" s="2"/>
      <c r="K136" s="2"/>
      <c r="L136" s="2"/>
      <c r="M136" s="2"/>
      <c r="N136" s="2"/>
    </row>
    <row r="137" spans="1:14" x14ac:dyDescent="0.25">
      <c r="A137" s="79"/>
      <c r="B137" s="80" t="s">
        <v>959</v>
      </c>
      <c r="C137" s="79" t="s">
        <v>1510</v>
      </c>
      <c r="D137" s="79"/>
      <c r="E137" s="79"/>
      <c r="F137" s="82"/>
      <c r="G137" s="82"/>
      <c r="H137" s="2"/>
      <c r="I137" s="152"/>
      <c r="J137" s="100"/>
      <c r="K137" s="100"/>
      <c r="L137" s="100"/>
      <c r="M137" s="101"/>
      <c r="N137" s="101"/>
    </row>
    <row r="138" spans="1:14" x14ac:dyDescent="0.25">
      <c r="A138" s="70" t="s">
        <v>1629</v>
      </c>
      <c r="B138" s="70" t="s">
        <v>961</v>
      </c>
      <c r="C138" s="146" t="s">
        <v>239</v>
      </c>
      <c r="D138" s="164"/>
      <c r="E138" s="164"/>
      <c r="F138" s="89"/>
      <c r="G138" s="91"/>
      <c r="H138" s="2"/>
      <c r="K138" s="164"/>
      <c r="L138" s="164"/>
      <c r="M138" s="89"/>
      <c r="N138" s="91"/>
    </row>
    <row r="139" spans="1:14" x14ac:dyDescent="0.25">
      <c r="A139" s="70" t="s">
        <v>1630</v>
      </c>
      <c r="B139" s="70" t="s">
        <v>963</v>
      </c>
      <c r="C139" s="146" t="s">
        <v>239</v>
      </c>
      <c r="D139" s="164"/>
      <c r="E139" s="164"/>
      <c r="F139" s="89"/>
      <c r="G139" s="91"/>
      <c r="H139" s="2"/>
      <c r="K139" s="164"/>
      <c r="L139" s="164"/>
      <c r="M139" s="89"/>
      <c r="N139" s="91"/>
    </row>
    <row r="140" spans="1:14" x14ac:dyDescent="0.25">
      <c r="A140" s="70" t="s">
        <v>1631</v>
      </c>
      <c r="B140" s="70" t="s">
        <v>313</v>
      </c>
      <c r="C140" s="146" t="s">
        <v>239</v>
      </c>
      <c r="D140" s="164"/>
      <c r="E140" s="164"/>
      <c r="F140" s="89"/>
      <c r="G140" s="91"/>
      <c r="H140" s="2"/>
      <c r="K140" s="164"/>
      <c r="L140" s="164"/>
      <c r="M140" s="89"/>
      <c r="N140" s="91"/>
    </row>
    <row r="141" spans="1:14" outlineLevel="1" x14ac:dyDescent="0.25">
      <c r="A141" s="70" t="s">
        <v>1632</v>
      </c>
      <c r="C141" s="87"/>
      <c r="D141" s="164"/>
      <c r="E141" s="164"/>
      <c r="F141" s="89"/>
      <c r="G141" s="91"/>
      <c r="H141" s="2"/>
      <c r="K141" s="164"/>
      <c r="L141" s="164"/>
      <c r="M141" s="89"/>
      <c r="N141" s="91"/>
    </row>
    <row r="142" spans="1:14" outlineLevel="1" x14ac:dyDescent="0.25">
      <c r="A142" s="70" t="s">
        <v>1633</v>
      </c>
      <c r="C142" s="87"/>
      <c r="D142" s="164"/>
      <c r="E142" s="164"/>
      <c r="F142" s="89"/>
      <c r="G142" s="91"/>
      <c r="H142" s="2"/>
      <c r="K142" s="164"/>
      <c r="L142" s="164"/>
      <c r="M142" s="89"/>
      <c r="N142" s="91"/>
    </row>
    <row r="143" spans="1:14" outlineLevel="1" x14ac:dyDescent="0.25">
      <c r="A143" s="70" t="s">
        <v>1634</v>
      </c>
      <c r="C143" s="87"/>
      <c r="D143" s="164"/>
      <c r="E143" s="164"/>
      <c r="F143" s="89"/>
      <c r="G143" s="91"/>
      <c r="H143" s="2"/>
      <c r="K143" s="164"/>
      <c r="L143" s="164"/>
      <c r="M143" s="89"/>
      <c r="N143" s="91"/>
    </row>
    <row r="144" spans="1:14" outlineLevel="1" x14ac:dyDescent="0.25">
      <c r="A144" s="70" t="s">
        <v>1635</v>
      </c>
      <c r="C144" s="87"/>
      <c r="D144" s="164"/>
      <c r="E144" s="164"/>
      <c r="F144" s="89"/>
      <c r="G144" s="91"/>
      <c r="H144" s="2"/>
      <c r="K144" s="164"/>
      <c r="L144" s="164"/>
      <c r="M144" s="89"/>
      <c r="N144" s="91"/>
    </row>
    <row r="145" spans="1:14" outlineLevel="1" x14ac:dyDescent="0.25">
      <c r="A145" s="70" t="s">
        <v>1636</v>
      </c>
      <c r="C145" s="87"/>
      <c r="D145" s="164"/>
      <c r="E145" s="164"/>
      <c r="F145" s="89"/>
      <c r="G145" s="91"/>
      <c r="H145" s="2"/>
      <c r="K145" s="164"/>
      <c r="L145" s="164"/>
      <c r="M145" s="89"/>
      <c r="N145" s="91"/>
    </row>
    <row r="146" spans="1:14" outlineLevel="1" x14ac:dyDescent="0.25">
      <c r="A146" s="70" t="s">
        <v>1637</v>
      </c>
      <c r="C146" s="87"/>
      <c r="D146" s="164"/>
      <c r="E146" s="164"/>
      <c r="F146" s="89"/>
      <c r="G146" s="91"/>
      <c r="H146" s="2"/>
      <c r="K146" s="164"/>
      <c r="L146" s="164"/>
      <c r="M146" s="89"/>
      <c r="N146" s="91"/>
    </row>
    <row r="147" spans="1:14" x14ac:dyDescent="0.25">
      <c r="A147" s="79"/>
      <c r="B147" s="80" t="s">
        <v>1638</v>
      </c>
      <c r="C147" s="79" t="s">
        <v>275</v>
      </c>
      <c r="D147" s="79"/>
      <c r="E147" s="79"/>
      <c r="F147" s="79" t="s">
        <v>1510</v>
      </c>
      <c r="G147" s="82"/>
      <c r="H147" s="2"/>
      <c r="I147" s="152"/>
      <c r="J147" s="100"/>
      <c r="K147" s="100"/>
      <c r="L147" s="100"/>
      <c r="M147" s="100"/>
      <c r="N147" s="101"/>
    </row>
    <row r="148" spans="1:14" x14ac:dyDescent="0.25">
      <c r="A148" s="70" t="s">
        <v>1639</v>
      </c>
      <c r="B148" s="83" t="s">
        <v>1640</v>
      </c>
      <c r="C148" s="158" t="s">
        <v>239</v>
      </c>
      <c r="D148" s="164"/>
      <c r="E148" s="164"/>
      <c r="F148" s="92" t="str">
        <f>IF($C$152=0,"",IF(C148="[for completion]","",C148/$C$152))</f>
        <v/>
      </c>
      <c r="G148" s="91"/>
      <c r="H148" s="2"/>
      <c r="I148" s="74"/>
      <c r="K148" s="164"/>
      <c r="L148" s="164"/>
      <c r="M148" s="93"/>
      <c r="N148" s="91"/>
    </row>
    <row r="149" spans="1:14" x14ac:dyDescent="0.25">
      <c r="A149" s="70" t="s">
        <v>1641</v>
      </c>
      <c r="B149" s="83" t="s">
        <v>1642</v>
      </c>
      <c r="C149" s="158" t="s">
        <v>239</v>
      </c>
      <c r="D149" s="164"/>
      <c r="E149" s="164"/>
      <c r="F149" s="92" t="str">
        <f>IF($C$152=0,"",IF(C149="[for completion]","",C149/$C$152))</f>
        <v/>
      </c>
      <c r="G149" s="91"/>
      <c r="H149" s="2"/>
      <c r="I149" s="74"/>
      <c r="K149" s="164"/>
      <c r="L149" s="164"/>
      <c r="M149" s="93"/>
      <c r="N149" s="91"/>
    </row>
    <row r="150" spans="1:14" x14ac:dyDescent="0.25">
      <c r="A150" s="70" t="s">
        <v>1643</v>
      </c>
      <c r="B150" s="83" t="s">
        <v>1644</v>
      </c>
      <c r="C150" s="158" t="s">
        <v>239</v>
      </c>
      <c r="D150" s="164"/>
      <c r="E150" s="164"/>
      <c r="F150" s="92" t="str">
        <f>IF($C$152=0,"",IF(C150="[for completion]","",C150/$C$152))</f>
        <v/>
      </c>
      <c r="G150" s="91"/>
      <c r="H150" s="2"/>
      <c r="I150" s="74"/>
      <c r="K150" s="164"/>
      <c r="L150" s="164"/>
      <c r="M150" s="93"/>
      <c r="N150" s="91"/>
    </row>
    <row r="151" spans="1:14" ht="15" customHeight="1" x14ac:dyDescent="0.25">
      <c r="A151" s="70" t="s">
        <v>1645</v>
      </c>
      <c r="B151" s="83" t="s">
        <v>1646</v>
      </c>
      <c r="C151" s="158" t="s">
        <v>239</v>
      </c>
      <c r="D151" s="164"/>
      <c r="E151" s="164"/>
      <c r="F151" s="92" t="str">
        <f>IF($C$152=0,"",IF(C151="[for completion]","",C151/$C$152))</f>
        <v/>
      </c>
      <c r="G151" s="91"/>
      <c r="H151" s="2"/>
      <c r="I151" s="74"/>
      <c r="K151" s="164"/>
      <c r="L151" s="164"/>
      <c r="M151" s="93"/>
      <c r="N151" s="91"/>
    </row>
    <row r="152" spans="1:14" ht="15" customHeight="1" x14ac:dyDescent="0.25">
      <c r="A152" s="70" t="s">
        <v>1647</v>
      </c>
      <c r="B152" s="94" t="s">
        <v>315</v>
      </c>
      <c r="C152" s="95">
        <f>SUM(C148:C151)</f>
        <v>0</v>
      </c>
      <c r="D152" s="164"/>
      <c r="E152" s="164"/>
      <c r="F152" s="88">
        <f>SUM(F148:F151)</f>
        <v>0</v>
      </c>
      <c r="G152" s="91"/>
      <c r="H152" s="2"/>
      <c r="I152" s="74"/>
      <c r="K152" s="164"/>
      <c r="L152" s="164"/>
      <c r="M152" s="93"/>
      <c r="N152" s="91"/>
    </row>
    <row r="153" spans="1:14" ht="15" customHeight="1" outlineLevel="1" x14ac:dyDescent="0.25">
      <c r="A153" s="70" t="s">
        <v>1648</v>
      </c>
      <c r="B153" s="136" t="s">
        <v>1649</v>
      </c>
      <c r="C153" s="76"/>
      <c r="D153" s="164"/>
      <c r="E153" s="164"/>
      <c r="F153" s="137" t="str">
        <f>IF($C$152=0,"",IF(C153="[for completion]","",C153/$C$152))</f>
        <v/>
      </c>
      <c r="G153" s="91"/>
      <c r="H153" s="2"/>
      <c r="I153" s="74"/>
      <c r="K153" s="164"/>
      <c r="L153" s="164"/>
      <c r="M153" s="93"/>
      <c r="N153" s="91"/>
    </row>
    <row r="154" spans="1:14" ht="15" customHeight="1" outlineLevel="1" x14ac:dyDescent="0.25">
      <c r="A154" s="70" t="s">
        <v>1650</v>
      </c>
      <c r="B154" s="136" t="s">
        <v>1651</v>
      </c>
      <c r="C154" s="76"/>
      <c r="D154" s="164"/>
      <c r="E154" s="164"/>
      <c r="F154" s="137" t="str">
        <f t="shared" ref="F154:F159" si="2">IF($C$152=0,"",IF(C154="[for completion]","",C154/$C$152))</f>
        <v/>
      </c>
      <c r="G154" s="91"/>
      <c r="H154" s="2"/>
      <c r="I154" s="74"/>
      <c r="K154" s="164"/>
      <c r="L154" s="164"/>
      <c r="M154" s="93"/>
      <c r="N154" s="91"/>
    </row>
    <row r="155" spans="1:14" ht="15" customHeight="1" outlineLevel="1" x14ac:dyDescent="0.25">
      <c r="A155" s="70" t="s">
        <v>1652</v>
      </c>
      <c r="B155" s="136" t="s">
        <v>1653</v>
      </c>
      <c r="C155" s="76"/>
      <c r="D155" s="164"/>
      <c r="E155" s="164"/>
      <c r="F155" s="137" t="str">
        <f t="shared" si="2"/>
        <v/>
      </c>
      <c r="G155" s="91"/>
      <c r="H155" s="2"/>
      <c r="I155" s="74"/>
      <c r="K155" s="164"/>
      <c r="L155" s="164"/>
      <c r="M155" s="93"/>
      <c r="N155" s="91"/>
    </row>
    <row r="156" spans="1:14" ht="15" customHeight="1" outlineLevel="1" x14ac:dyDescent="0.25">
      <c r="A156" s="70" t="s">
        <v>1654</v>
      </c>
      <c r="B156" s="136" t="s">
        <v>1655</v>
      </c>
      <c r="C156" s="76"/>
      <c r="D156" s="164"/>
      <c r="E156" s="164"/>
      <c r="F156" s="137" t="str">
        <f t="shared" si="2"/>
        <v/>
      </c>
      <c r="G156" s="91"/>
      <c r="H156" s="2"/>
      <c r="I156" s="74"/>
      <c r="K156" s="164"/>
      <c r="L156" s="164"/>
      <c r="M156" s="93"/>
      <c r="N156" s="91"/>
    </row>
    <row r="157" spans="1:14" ht="15" customHeight="1" outlineLevel="1" x14ac:dyDescent="0.25">
      <c r="A157" s="70" t="s">
        <v>1656</v>
      </c>
      <c r="B157" s="136" t="s">
        <v>1657</v>
      </c>
      <c r="C157" s="76"/>
      <c r="D157" s="164"/>
      <c r="E157" s="164"/>
      <c r="F157" s="137" t="str">
        <f t="shared" si="2"/>
        <v/>
      </c>
      <c r="G157" s="91"/>
      <c r="H157" s="2"/>
      <c r="I157" s="74"/>
      <c r="K157" s="164"/>
      <c r="L157" s="164"/>
      <c r="M157" s="93"/>
      <c r="N157" s="91"/>
    </row>
    <row r="158" spans="1:14" ht="15" customHeight="1" outlineLevel="1" x14ac:dyDescent="0.25">
      <c r="A158" s="70" t="s">
        <v>1658</v>
      </c>
      <c r="B158" s="136" t="s">
        <v>1659</v>
      </c>
      <c r="C158" s="76"/>
      <c r="D158" s="164"/>
      <c r="E158" s="164"/>
      <c r="F158" s="137" t="str">
        <f t="shared" si="2"/>
        <v/>
      </c>
      <c r="G158" s="91"/>
      <c r="H158" s="2"/>
      <c r="I158" s="74"/>
      <c r="K158" s="164"/>
      <c r="L158" s="164"/>
      <c r="M158" s="93"/>
      <c r="N158" s="91"/>
    </row>
    <row r="159" spans="1:14" ht="15" customHeight="1" outlineLevel="1" x14ac:dyDescent="0.25">
      <c r="A159" s="70" t="s">
        <v>1660</v>
      </c>
      <c r="B159" s="136" t="s">
        <v>1661</v>
      </c>
      <c r="C159" s="76"/>
      <c r="D159" s="164"/>
      <c r="E159" s="164"/>
      <c r="F159" s="137" t="str">
        <f t="shared" si="2"/>
        <v/>
      </c>
      <c r="G159" s="91"/>
      <c r="H159" s="2"/>
      <c r="I159" s="74"/>
      <c r="K159" s="164"/>
      <c r="L159" s="164"/>
      <c r="M159" s="93"/>
      <c r="N159" s="91"/>
    </row>
    <row r="160" spans="1:14" ht="15" customHeight="1" outlineLevel="1" x14ac:dyDescent="0.25">
      <c r="A160" s="70" t="s">
        <v>1662</v>
      </c>
      <c r="B160" s="97"/>
      <c r="D160" s="164"/>
      <c r="E160" s="164"/>
      <c r="F160" s="93"/>
      <c r="G160" s="91"/>
      <c r="H160" s="2"/>
      <c r="I160" s="74"/>
      <c r="K160" s="164"/>
      <c r="L160" s="164"/>
      <c r="M160" s="93"/>
      <c r="N160" s="91"/>
    </row>
    <row r="161" spans="1:14" ht="15" customHeight="1" outlineLevel="1" x14ac:dyDescent="0.25">
      <c r="A161" s="70" t="s">
        <v>1663</v>
      </c>
      <c r="B161" s="97"/>
      <c r="D161" s="164"/>
      <c r="E161" s="164"/>
      <c r="F161" s="93"/>
      <c r="G161" s="91"/>
      <c r="H161" s="2"/>
      <c r="I161" s="74"/>
      <c r="K161" s="164"/>
      <c r="L161" s="164"/>
      <c r="M161" s="93"/>
      <c r="N161" s="91"/>
    </row>
    <row r="162" spans="1:14" ht="15" customHeight="1" outlineLevel="1" x14ac:dyDescent="0.25">
      <c r="A162" s="70" t="s">
        <v>1664</v>
      </c>
      <c r="B162" s="97"/>
      <c r="D162" s="164"/>
      <c r="E162" s="164"/>
      <c r="F162" s="93"/>
      <c r="G162" s="91"/>
      <c r="H162" s="2"/>
      <c r="I162" s="74"/>
      <c r="K162" s="164"/>
      <c r="L162" s="164"/>
      <c r="M162" s="93"/>
      <c r="N162" s="91"/>
    </row>
    <row r="163" spans="1:14" ht="15" customHeight="1" outlineLevel="1" x14ac:dyDescent="0.25">
      <c r="A163" s="70" t="s">
        <v>1665</v>
      </c>
      <c r="B163" s="97"/>
      <c r="D163" s="164"/>
      <c r="E163" s="164"/>
      <c r="F163" s="93"/>
      <c r="G163" s="91"/>
      <c r="H163" s="2"/>
      <c r="I163" s="74"/>
      <c r="K163" s="164"/>
      <c r="L163" s="164"/>
      <c r="M163" s="93"/>
      <c r="N163" s="91"/>
    </row>
    <row r="164" spans="1:14" ht="15" customHeight="1" outlineLevel="1" x14ac:dyDescent="0.25">
      <c r="A164" s="70" t="s">
        <v>1666</v>
      </c>
      <c r="B164" s="74"/>
      <c r="D164" s="164"/>
      <c r="E164" s="164"/>
      <c r="F164" s="93"/>
      <c r="G164" s="91"/>
      <c r="H164" s="2"/>
      <c r="I164" s="74"/>
      <c r="K164" s="164"/>
      <c r="L164" s="164"/>
      <c r="M164" s="93"/>
      <c r="N164" s="91"/>
    </row>
    <row r="165" spans="1:14" outlineLevel="1" x14ac:dyDescent="0.25">
      <c r="A165" s="70" t="s">
        <v>1667</v>
      </c>
      <c r="B165" s="55"/>
      <c r="C165" s="55"/>
      <c r="D165" s="55"/>
      <c r="E165" s="55"/>
      <c r="F165" s="93"/>
      <c r="G165" s="91"/>
      <c r="H165" s="2"/>
      <c r="I165" s="163"/>
      <c r="J165" s="74"/>
      <c r="K165" s="164"/>
      <c r="L165" s="164"/>
      <c r="M165" s="89"/>
      <c r="N165" s="91"/>
    </row>
    <row r="166" spans="1:14" ht="15" customHeight="1" x14ac:dyDescent="0.25">
      <c r="A166" s="79"/>
      <c r="B166" s="109" t="s">
        <v>1668</v>
      </c>
      <c r="C166" s="79" t="s">
        <v>1510</v>
      </c>
      <c r="D166" s="79"/>
      <c r="E166" s="79"/>
      <c r="F166" s="82"/>
      <c r="G166" s="82"/>
      <c r="H166" s="2"/>
      <c r="I166" s="152"/>
      <c r="J166" s="100"/>
      <c r="K166" s="100"/>
      <c r="L166" s="100"/>
      <c r="M166" s="101"/>
      <c r="N166" s="101"/>
    </row>
    <row r="167" spans="1:14" x14ac:dyDescent="0.25">
      <c r="A167" s="70" t="s">
        <v>1669</v>
      </c>
      <c r="B167" s="70" t="s">
        <v>988</v>
      </c>
      <c r="C167" s="146" t="s">
        <v>239</v>
      </c>
      <c r="D167" s="2"/>
      <c r="E167" s="54"/>
      <c r="F167" s="54"/>
      <c r="G167" s="2"/>
      <c r="H167" s="2"/>
      <c r="K167" s="2"/>
      <c r="L167" s="54"/>
      <c r="M167" s="54"/>
      <c r="N167" s="2"/>
    </row>
    <row r="168" spans="1:14" outlineLevel="1" x14ac:dyDescent="0.25">
      <c r="A168" s="70" t="s">
        <v>1670</v>
      </c>
      <c r="B168" s="147" t="s">
        <v>990</v>
      </c>
      <c r="C168" s="146" t="s">
        <v>239</v>
      </c>
      <c r="D168" s="2"/>
      <c r="E168" s="54"/>
      <c r="F168" s="54"/>
      <c r="G168" s="2"/>
      <c r="H168" s="2"/>
      <c r="K168" s="2"/>
      <c r="L168" s="54"/>
      <c r="M168" s="54"/>
      <c r="N168" s="2"/>
    </row>
    <row r="169" spans="1:14" outlineLevel="1" x14ac:dyDescent="0.25">
      <c r="A169" s="70" t="s">
        <v>1671</v>
      </c>
      <c r="D169" s="2"/>
      <c r="E169" s="54"/>
      <c r="F169" s="54"/>
      <c r="G169" s="2"/>
      <c r="H169" s="2"/>
      <c r="K169" s="2"/>
      <c r="L169" s="54"/>
      <c r="M169" s="54"/>
      <c r="N169" s="2"/>
    </row>
    <row r="170" spans="1:14" outlineLevel="1" x14ac:dyDescent="0.25">
      <c r="A170" s="70" t="s">
        <v>1672</v>
      </c>
      <c r="D170" s="2"/>
      <c r="E170" s="54"/>
      <c r="F170" s="54"/>
      <c r="G170" s="2"/>
      <c r="H170" s="2"/>
      <c r="K170" s="2"/>
      <c r="L170" s="54"/>
      <c r="M170" s="54"/>
      <c r="N170" s="2"/>
    </row>
    <row r="171" spans="1:14" outlineLevel="1" x14ac:dyDescent="0.25">
      <c r="A171" s="70" t="s">
        <v>1673</v>
      </c>
      <c r="D171" s="2"/>
      <c r="E171" s="54"/>
      <c r="F171" s="54"/>
      <c r="G171" s="2"/>
      <c r="H171" s="2"/>
      <c r="K171" s="2"/>
      <c r="L171" s="54"/>
      <c r="M171" s="54"/>
      <c r="N171" s="2"/>
    </row>
    <row r="172" spans="1:14" x14ac:dyDescent="0.25">
      <c r="A172" s="79"/>
      <c r="B172" s="80" t="s">
        <v>1674</v>
      </c>
      <c r="C172" s="79" t="s">
        <v>1510</v>
      </c>
      <c r="D172" s="79"/>
      <c r="E172" s="79"/>
      <c r="F172" s="82"/>
      <c r="G172" s="82"/>
      <c r="H172" s="2"/>
      <c r="I172" s="152"/>
      <c r="J172" s="100"/>
      <c r="K172" s="100"/>
      <c r="L172" s="100"/>
      <c r="M172" s="101"/>
      <c r="N172" s="101"/>
    </row>
    <row r="173" spans="1:14" ht="15" customHeight="1" x14ac:dyDescent="0.25">
      <c r="A173" s="70" t="s">
        <v>1675</v>
      </c>
      <c r="B173" s="70" t="s">
        <v>1676</v>
      </c>
      <c r="C173" s="146" t="s">
        <v>239</v>
      </c>
      <c r="D173" s="2"/>
      <c r="E173" s="2"/>
      <c r="F173" s="2"/>
      <c r="G173" s="2"/>
      <c r="H173" s="2"/>
      <c r="K173" s="2"/>
      <c r="L173" s="2"/>
      <c r="M173" s="2"/>
      <c r="N173" s="2"/>
    </row>
    <row r="174" spans="1:14" outlineLevel="1" x14ac:dyDescent="0.25">
      <c r="A174" s="70" t="s">
        <v>1677</v>
      </c>
      <c r="D174" s="2"/>
      <c r="E174" s="2"/>
      <c r="F174" s="2"/>
      <c r="G174" s="2"/>
      <c r="H174" s="2"/>
      <c r="K174" s="2"/>
      <c r="L174" s="2"/>
      <c r="M174" s="2"/>
      <c r="N174" s="2"/>
    </row>
    <row r="175" spans="1:14" outlineLevel="1" x14ac:dyDescent="0.25">
      <c r="A175" s="70" t="s">
        <v>1678</v>
      </c>
      <c r="D175" s="2"/>
      <c r="E175" s="2"/>
      <c r="F175" s="2"/>
      <c r="G175" s="2"/>
      <c r="H175" s="2"/>
      <c r="K175" s="2"/>
      <c r="L175" s="2"/>
      <c r="M175" s="2"/>
      <c r="N175" s="2"/>
    </row>
    <row r="176" spans="1:14" outlineLevel="1" x14ac:dyDescent="0.25">
      <c r="A176" s="70" t="s">
        <v>1679</v>
      </c>
      <c r="D176" s="2"/>
      <c r="E176" s="2"/>
      <c r="F176" s="2"/>
      <c r="G176" s="2"/>
      <c r="H176" s="2"/>
      <c r="K176" s="2"/>
      <c r="L176" s="2"/>
      <c r="M176" s="2"/>
      <c r="N176" s="2"/>
    </row>
    <row r="177" spans="1:14" outlineLevel="1" x14ac:dyDescent="0.25">
      <c r="A177" s="70" t="s">
        <v>1680</v>
      </c>
      <c r="D177" s="2"/>
      <c r="E177" s="2"/>
      <c r="F177" s="2"/>
      <c r="G177" s="2"/>
      <c r="H177" s="2"/>
      <c r="K177" s="2"/>
      <c r="L177" s="2"/>
      <c r="M177" s="2"/>
      <c r="N177" s="2"/>
    </row>
    <row r="178" spans="1:14" outlineLevel="1" x14ac:dyDescent="0.25">
      <c r="A178" s="70" t="s">
        <v>1681</v>
      </c>
    </row>
    <row r="179" spans="1:14" outlineLevel="1" x14ac:dyDescent="0.25">
      <c r="A179" s="70" t="s">
        <v>1682</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28</vt:i4>
      </vt:variant>
      <vt:variant>
        <vt:lpstr>Navngivne områder</vt:lpstr>
      </vt:variant>
      <vt:variant>
        <vt:i4>1</vt:i4>
      </vt:variant>
    </vt:vector>
  </HeadingPairs>
  <TitlesOfParts>
    <vt:vector size="29" baseType="lpstr">
      <vt:lpstr>Setup</vt:lpstr>
      <vt:lpstr>Disclaimer</vt:lpstr>
      <vt:lpstr>Introduction</vt:lpstr>
      <vt:lpstr>FAQ</vt:lpstr>
      <vt:lpstr>A. HTT General</vt:lpstr>
      <vt:lpstr>B1. HTT Mortgage Assets</vt:lpstr>
      <vt:lpstr>A. Input</vt:lpstr>
      <vt:lpstr>B1. Input</vt:lpstr>
      <vt:lpstr>B2. HTT Public Sector Assets</vt:lpstr>
      <vt:lpstr>B3. HTT Shipping Assets</vt:lpstr>
      <vt:lpstr>C. HTT Harmonised Glossary</vt:lpstr>
      <vt:lpstr>D. NTT Front page</vt:lpstr>
      <vt:lpstr>D. NTT Contents</vt:lpstr>
      <vt:lpstr>D. General Issuer Details</vt:lpstr>
      <vt:lpstr>D. G1-G4 - Cover pool inform.</vt:lpstr>
      <vt:lpstr>D. Table 1-3 - Lending</vt:lpstr>
      <vt:lpstr>D. Table 4 - LTV</vt:lpstr>
      <vt:lpstr>D. Table 5 - Region</vt:lpstr>
      <vt:lpstr>D. Table 6-8 - Loan types</vt:lpstr>
      <vt:lpstr>D. Table 9-13 - Lending</vt:lpstr>
      <vt:lpstr>D. NTT - Input</vt:lpstr>
      <vt:lpstr>E. Optional ECB-ECAIs data</vt:lpstr>
      <vt:lpstr>E. Input</vt:lpstr>
      <vt:lpstr>F1. Sustainable M data</vt:lpstr>
      <vt:lpstr>F1. Input</vt:lpstr>
      <vt:lpstr>F2. Sustainable PS data</vt:lpstr>
      <vt:lpstr>E.g. General</vt:lpstr>
      <vt:lpstr>E.g. Other</vt:lpstr>
      <vt:lpstr>'D. G1-G4 - Cover pool inform.'!Udskriftsområde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Charmila Maria Thomsen</cp:lastModifiedBy>
  <dcterms:created xsi:type="dcterms:W3CDTF">2025-09-04T15:20:53Z</dcterms:created>
  <dcterms:modified xsi:type="dcterms:W3CDTF">2026-08-19T09:07:47Z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