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LocalCache\NKD01100.CLGF\SET-CLGF\Desktop\"/>
    </mc:Choice>
  </mc:AlternateContent>
  <bookViews>
    <workbookView xWindow="636" yWindow="516" windowWidth="22332" windowHeight="10176" firstSheet="2" activeTab="2"/>
  </bookViews>
  <sheets>
    <sheet name="BM011" sheetId="2" state="hidden" r:id="rId1"/>
    <sheet name="Macrobond" sheetId="3" state="hidden" r:id="rId2"/>
    <sheet name="Overblik " sheetId="10" r:id="rId3"/>
    <sheet name="MB out" sheetId="5" r:id="rId4"/>
    <sheet name="Indkomster" sheetId="6" state="hidden" r:id="rId5"/>
    <sheet name="BNP" sheetId="7" state="hidden" r:id="rId6"/>
    <sheet name="Hjælpeark" sheetId="4" state="hidden" r:id="rId7"/>
    <sheet name="PRIS111" sheetId="8" state="hidden" r:id="rId8"/>
    <sheet name="INDKF104" sheetId="9" state="hidden" r:id="rId9"/>
  </sheets>
  <definedNames>
    <definedName name="Macrobond_Object1" localSheetId="3">'MB out'!$B$3:$L$102</definedName>
    <definedName name="Macrobond_Object2" localSheetId="3">'MB out'!#REF!</definedName>
    <definedName name="Macrobond_Object3" localSheetId="3">'MB out'!#REF!</definedName>
  </definedNames>
  <calcPr calcId="162913"/>
</workbook>
</file>

<file path=xl/calcChain.xml><?xml version="1.0" encoding="utf-8"?>
<calcChain xmlns="http://schemas.openxmlformats.org/spreadsheetml/2006/main">
  <c r="C123" i="5" l="1"/>
  <c r="D123" i="5"/>
  <c r="E123" i="5"/>
  <c r="F123" i="5"/>
  <c r="G123" i="5"/>
  <c r="H123" i="5"/>
  <c r="I123" i="5"/>
  <c r="J123" i="5"/>
  <c r="K123" i="5"/>
  <c r="L123" i="5"/>
  <c r="M123" i="5"/>
  <c r="N123" i="5"/>
  <c r="O123" i="5"/>
  <c r="B115" i="5"/>
  <c r="D124" i="5"/>
  <c r="E124" i="5"/>
  <c r="F124" i="5"/>
  <c r="G124" i="5"/>
  <c r="H124" i="5"/>
  <c r="I124" i="5"/>
  <c r="J124" i="5"/>
  <c r="K124" i="5"/>
  <c r="L124" i="5"/>
  <c r="M124" i="5"/>
  <c r="N124" i="5"/>
  <c r="O124" i="5"/>
  <c r="C124" i="5"/>
  <c r="D119" i="5"/>
  <c r="E119" i="5"/>
  <c r="F119" i="5"/>
  <c r="G119" i="5"/>
  <c r="H119" i="5"/>
  <c r="I119" i="5"/>
  <c r="J119" i="5"/>
  <c r="K119" i="5"/>
  <c r="L119" i="5"/>
  <c r="M119" i="5"/>
  <c r="N119" i="5"/>
  <c r="O119" i="5"/>
  <c r="C119" i="5"/>
  <c r="D118" i="5"/>
  <c r="E118" i="5"/>
  <c r="F118" i="5"/>
  <c r="G118" i="5"/>
  <c r="H118" i="5"/>
  <c r="I118" i="5"/>
  <c r="J118" i="5"/>
  <c r="K118" i="5"/>
  <c r="L118" i="5"/>
  <c r="M118" i="5"/>
  <c r="N118" i="5"/>
  <c r="O118" i="5"/>
  <c r="C118" i="5"/>
  <c r="O117" i="5"/>
  <c r="O122" i="5"/>
  <c r="F141" i="5"/>
  <c r="E141" i="5"/>
  <c r="N117" i="5"/>
  <c r="N122" i="5"/>
  <c r="F140" i="5"/>
  <c r="E140" i="5"/>
  <c r="M117" i="5"/>
  <c r="M122" i="5"/>
  <c r="F139" i="5"/>
  <c r="E139" i="5"/>
  <c r="L117" i="5"/>
  <c r="L122" i="5"/>
  <c r="F138" i="5"/>
  <c r="E138" i="5"/>
  <c r="K117" i="5"/>
  <c r="K122" i="5"/>
  <c r="F137" i="5"/>
  <c r="E137" i="5"/>
  <c r="J117" i="5"/>
  <c r="J122" i="5"/>
  <c r="F136" i="5"/>
  <c r="E136" i="5"/>
  <c r="I117" i="5"/>
  <c r="I122" i="5"/>
  <c r="F135" i="5"/>
  <c r="E135" i="5"/>
  <c r="G117" i="5"/>
  <c r="G122" i="5"/>
  <c r="F134" i="5"/>
  <c r="E134" i="5"/>
  <c r="F117" i="5"/>
  <c r="F122" i="5"/>
  <c r="F133" i="5"/>
  <c r="E133" i="5"/>
  <c r="E117" i="5"/>
  <c r="E122" i="5"/>
  <c r="F132" i="5"/>
  <c r="E132" i="5"/>
  <c r="D117" i="5"/>
  <c r="D122" i="5"/>
  <c r="F131" i="5"/>
  <c r="E131" i="5"/>
  <c r="C117" i="5"/>
  <c r="C122" i="5"/>
  <c r="F130" i="5"/>
  <c r="E130" i="5"/>
  <c r="D168" i="5"/>
  <c r="E168" i="5"/>
  <c r="F168" i="5"/>
  <c r="F167" i="5"/>
  <c r="E167" i="5"/>
  <c r="D167" i="5"/>
  <c r="D128" i="5"/>
  <c r="E128" i="5"/>
  <c r="F128" i="5"/>
  <c r="G128" i="5"/>
  <c r="H128" i="5"/>
  <c r="I128" i="5"/>
  <c r="J128" i="5"/>
  <c r="K128" i="5"/>
  <c r="L128" i="5"/>
  <c r="M128" i="5"/>
  <c r="N128" i="5"/>
  <c r="O128" i="5"/>
  <c r="C128" i="5"/>
  <c r="H117" i="5"/>
  <c r="K121" i="5"/>
  <c r="D137" i="5"/>
  <c r="C127" i="5"/>
  <c r="J130" i="5"/>
  <c r="H121" i="5"/>
  <c r="I121" i="5"/>
  <c r="J121" i="5"/>
  <c r="L121" i="5"/>
  <c r="M121" i="5"/>
  <c r="N121" i="5"/>
  <c r="O121" i="5"/>
  <c r="D121" i="5"/>
  <c r="E121" i="5"/>
  <c r="F121" i="5"/>
  <c r="G121" i="5"/>
  <c r="C121" i="5"/>
  <c r="C126" i="5"/>
  <c r="H122" i="5"/>
  <c r="D146" i="5"/>
  <c r="E146" i="5"/>
  <c r="F146" i="5"/>
  <c r="G146" i="5"/>
  <c r="H146" i="5"/>
  <c r="I146" i="5"/>
  <c r="J146" i="5"/>
  <c r="K146" i="5"/>
  <c r="L146" i="5"/>
  <c r="M146" i="5"/>
  <c r="N146" i="5"/>
  <c r="O146" i="5"/>
  <c r="D147" i="5"/>
  <c r="E147" i="5"/>
  <c r="F147" i="5"/>
  <c r="G147" i="5"/>
  <c r="H147" i="5"/>
  <c r="I147" i="5"/>
  <c r="J147" i="5"/>
  <c r="K147" i="5"/>
  <c r="L147" i="5"/>
  <c r="M147" i="5"/>
  <c r="N147" i="5"/>
  <c r="O147" i="5"/>
  <c r="D148" i="5"/>
  <c r="E148" i="5"/>
  <c r="F148" i="5"/>
  <c r="G148" i="5"/>
  <c r="H148" i="5"/>
  <c r="I148" i="5"/>
  <c r="J148" i="5"/>
  <c r="K148" i="5"/>
  <c r="L148" i="5"/>
  <c r="M148" i="5"/>
  <c r="N148" i="5"/>
  <c r="O148" i="5"/>
  <c r="D149" i="5"/>
  <c r="E149" i="5"/>
  <c r="F149" i="5"/>
  <c r="G149" i="5"/>
  <c r="H149" i="5"/>
  <c r="I149" i="5"/>
  <c r="J149" i="5"/>
  <c r="K149" i="5"/>
  <c r="L149" i="5"/>
  <c r="M149" i="5"/>
  <c r="N149" i="5"/>
  <c r="O149" i="5"/>
  <c r="D150" i="5"/>
  <c r="E150" i="5"/>
  <c r="F150" i="5"/>
  <c r="G150" i="5"/>
  <c r="H150" i="5"/>
  <c r="I150" i="5"/>
  <c r="J150" i="5"/>
  <c r="K150" i="5"/>
  <c r="L150" i="5"/>
  <c r="M150" i="5"/>
  <c r="N150" i="5"/>
  <c r="O150" i="5"/>
  <c r="D151" i="5"/>
  <c r="E151" i="5"/>
  <c r="F151" i="5"/>
  <c r="G151" i="5"/>
  <c r="H151" i="5"/>
  <c r="I151" i="5"/>
  <c r="J151" i="5"/>
  <c r="K151" i="5"/>
  <c r="L151" i="5"/>
  <c r="M151" i="5"/>
  <c r="N151" i="5"/>
  <c r="O151" i="5"/>
  <c r="D152" i="5"/>
  <c r="E152" i="5"/>
  <c r="F152" i="5"/>
  <c r="G152" i="5"/>
  <c r="H152" i="5"/>
  <c r="I152" i="5"/>
  <c r="J152" i="5"/>
  <c r="K152" i="5"/>
  <c r="L152" i="5"/>
  <c r="M152" i="5"/>
  <c r="N152" i="5"/>
  <c r="O152" i="5"/>
  <c r="D153" i="5"/>
  <c r="E153" i="5"/>
  <c r="F153" i="5"/>
  <c r="G153" i="5"/>
  <c r="H153" i="5"/>
  <c r="I153" i="5"/>
  <c r="J153" i="5"/>
  <c r="K153" i="5"/>
  <c r="L153" i="5"/>
  <c r="M153" i="5"/>
  <c r="N153" i="5"/>
  <c r="O153" i="5"/>
  <c r="D154" i="5"/>
  <c r="E154" i="5"/>
  <c r="F154" i="5"/>
  <c r="G154" i="5"/>
  <c r="H154" i="5"/>
  <c r="I154" i="5"/>
  <c r="J154" i="5"/>
  <c r="K154" i="5"/>
  <c r="L154" i="5"/>
  <c r="M154" i="5"/>
  <c r="N154" i="5"/>
  <c r="O154" i="5"/>
  <c r="D155" i="5"/>
  <c r="E155" i="5"/>
  <c r="F155" i="5"/>
  <c r="G155" i="5"/>
  <c r="H155" i="5"/>
  <c r="I155" i="5"/>
  <c r="J155" i="5"/>
  <c r="K155" i="5"/>
  <c r="L155" i="5"/>
  <c r="M155" i="5"/>
  <c r="N155" i="5"/>
  <c r="O155" i="5"/>
  <c r="D156" i="5"/>
  <c r="E156" i="5"/>
  <c r="F156" i="5"/>
  <c r="G156" i="5"/>
  <c r="H156" i="5"/>
  <c r="I156" i="5"/>
  <c r="J156" i="5"/>
  <c r="K156" i="5"/>
  <c r="L156" i="5"/>
  <c r="M156" i="5"/>
  <c r="N156" i="5"/>
  <c r="O156" i="5"/>
  <c r="D157" i="5"/>
  <c r="E157" i="5"/>
  <c r="F157" i="5"/>
  <c r="G157" i="5"/>
  <c r="H157" i="5"/>
  <c r="I157" i="5"/>
  <c r="J157" i="5"/>
  <c r="K157" i="5"/>
  <c r="L157" i="5"/>
  <c r="M157" i="5"/>
  <c r="N157" i="5"/>
  <c r="O157" i="5"/>
  <c r="C146" i="5"/>
  <c r="D141" i="5"/>
  <c r="D140" i="5"/>
  <c r="D139" i="5"/>
  <c r="D138" i="5"/>
  <c r="D136" i="5"/>
  <c r="D135" i="5"/>
  <c r="D134" i="5"/>
  <c r="D133" i="5"/>
  <c r="D132" i="5"/>
  <c r="D131" i="5"/>
  <c r="D130" i="5"/>
  <c r="C138" i="5"/>
  <c r="C139" i="5"/>
  <c r="C140" i="5"/>
  <c r="C134" i="5"/>
  <c r="C135" i="5"/>
  <c r="C136" i="5"/>
  <c r="C137" i="5"/>
  <c r="C133" i="5"/>
  <c r="C149" i="5"/>
  <c r="C148" i="5"/>
  <c r="C154" i="5"/>
  <c r="C150" i="5"/>
  <c r="C155" i="5"/>
  <c r="C151" i="5"/>
  <c r="C156" i="5"/>
  <c r="C152" i="5"/>
  <c r="C157" i="5"/>
  <c r="C147" i="5"/>
  <c r="C153" i="5"/>
  <c r="K141" i="5"/>
  <c r="K140" i="5"/>
  <c r="O127" i="5"/>
  <c r="J141" i="5"/>
  <c r="N127" i="5"/>
  <c r="J140" i="5"/>
  <c r="O126" i="5"/>
  <c r="I141" i="5"/>
  <c r="N126" i="5"/>
  <c r="I140" i="5"/>
  <c r="K139" i="5"/>
  <c r="M127" i="5"/>
  <c r="J139" i="5"/>
  <c r="M126" i="5"/>
  <c r="I139" i="5"/>
  <c r="O125" i="5"/>
  <c r="N125" i="5"/>
  <c r="I130" i="5"/>
  <c r="AD125" i="5"/>
  <c r="AF124" i="5"/>
  <c r="AD126" i="5"/>
  <c r="AF122" i="5"/>
  <c r="AF121" i="5"/>
  <c r="D127" i="5"/>
  <c r="E127" i="5"/>
  <c r="F127" i="5"/>
  <c r="G127" i="5"/>
  <c r="I127" i="5"/>
  <c r="J127" i="5"/>
  <c r="K127" i="5"/>
  <c r="L127" i="5"/>
  <c r="D126" i="5"/>
  <c r="E126" i="5"/>
  <c r="F126" i="5"/>
  <c r="G126" i="5"/>
  <c r="I126" i="5"/>
  <c r="J126" i="5"/>
  <c r="K126" i="5"/>
  <c r="L126" i="5"/>
  <c r="K138" i="5"/>
  <c r="K137" i="5"/>
  <c r="K136" i="5"/>
  <c r="K135" i="5"/>
  <c r="K134" i="5"/>
  <c r="K133" i="5"/>
  <c r="K132" i="5"/>
  <c r="K131" i="5"/>
  <c r="K130" i="5"/>
  <c r="J138" i="5"/>
  <c r="J137" i="5"/>
  <c r="J136" i="5"/>
  <c r="J135" i="5"/>
  <c r="J134" i="5"/>
  <c r="J133" i="5"/>
  <c r="J132" i="5"/>
  <c r="J131" i="5"/>
  <c r="AF123" i="5"/>
  <c r="I138" i="5"/>
  <c r="I137" i="5"/>
  <c r="I136" i="5"/>
  <c r="I135" i="5"/>
  <c r="I134" i="5"/>
  <c r="I133" i="5"/>
  <c r="I132" i="5"/>
  <c r="I131" i="5"/>
  <c r="N5" i="9"/>
  <c r="P5" i="9"/>
  <c r="N4" i="9"/>
  <c r="P4" i="9"/>
  <c r="M8" i="9"/>
  <c r="L8" i="9"/>
  <c r="K8" i="9"/>
  <c r="J8" i="9"/>
  <c r="I8" i="9"/>
  <c r="H8" i="9"/>
  <c r="G8" i="9"/>
  <c r="F8" i="9"/>
  <c r="M7" i="9"/>
  <c r="L7" i="9"/>
  <c r="K7" i="9"/>
  <c r="J7" i="9"/>
  <c r="I7" i="9"/>
  <c r="H7" i="9"/>
  <c r="G7" i="9"/>
  <c r="F7" i="9"/>
  <c r="D9" i="8"/>
  <c r="D8" i="8"/>
  <c r="E9" i="8"/>
  <c r="E8" i="8"/>
  <c r="J93" i="7"/>
  <c r="I93" i="7"/>
  <c r="J89" i="7"/>
  <c r="I89" i="7"/>
  <c r="J85" i="7"/>
  <c r="I85" i="7"/>
  <c r="J81" i="7"/>
  <c r="I81" i="7"/>
  <c r="I82" i="7"/>
  <c r="I83" i="7"/>
  <c r="J77" i="7"/>
  <c r="I77" i="7"/>
  <c r="J73" i="7"/>
  <c r="I73" i="7"/>
  <c r="J69" i="7"/>
  <c r="I69" i="7"/>
  <c r="J65" i="7"/>
  <c r="I65" i="7"/>
  <c r="J61" i="7"/>
  <c r="I61" i="7"/>
  <c r="I62" i="7"/>
  <c r="I63" i="7"/>
  <c r="J57" i="7"/>
  <c r="I57" i="7"/>
  <c r="J53" i="7"/>
  <c r="I53" i="7"/>
  <c r="Q50" i="7"/>
  <c r="Q51" i="7"/>
  <c r="J49" i="7"/>
  <c r="I49" i="7"/>
  <c r="S47" i="7"/>
  <c r="R47" i="7"/>
  <c r="Q47" i="7"/>
  <c r="P47" i="7"/>
  <c r="J45" i="7"/>
  <c r="I45" i="7"/>
  <c r="S44" i="7"/>
  <c r="S45" i="7"/>
  <c r="R44" i="7"/>
  <c r="R45" i="7"/>
  <c r="Q44" i="7"/>
  <c r="Q45" i="7"/>
  <c r="P44" i="7"/>
  <c r="P45" i="7"/>
  <c r="J41" i="7"/>
  <c r="I41" i="7"/>
  <c r="J37" i="7"/>
  <c r="I37" i="7"/>
  <c r="F37" i="7"/>
  <c r="D37" i="7"/>
  <c r="J33" i="7"/>
  <c r="I33" i="7"/>
  <c r="J29" i="7"/>
  <c r="I29" i="7"/>
  <c r="J25" i="7"/>
  <c r="I25" i="7"/>
  <c r="J21" i="7"/>
  <c r="K21" i="7"/>
  <c r="I21" i="7"/>
  <c r="J17" i="7"/>
  <c r="I17" i="7"/>
  <c r="J13" i="7"/>
  <c r="J14" i="7"/>
  <c r="J15" i="7"/>
  <c r="I9" i="7"/>
  <c r="J16" i="7"/>
  <c r="I13" i="7"/>
  <c r="M169" i="6"/>
  <c r="K169" i="6"/>
  <c r="M168" i="6"/>
  <c r="K168" i="6"/>
  <c r="M167" i="6"/>
  <c r="K167" i="6"/>
  <c r="F89" i="6"/>
  <c r="M152" i="6"/>
  <c r="E89" i="6"/>
  <c r="D89" i="6"/>
  <c r="K152" i="6"/>
  <c r="C89" i="6"/>
  <c r="F88" i="6"/>
  <c r="M148" i="6"/>
  <c r="E88" i="6"/>
  <c r="L148" i="6"/>
  <c r="AM94" i="6"/>
  <c r="D88" i="6"/>
  <c r="K148" i="6"/>
  <c r="C88" i="6"/>
  <c r="J148" i="6"/>
  <c r="AK94" i="6"/>
  <c r="F87" i="6"/>
  <c r="M144" i="6"/>
  <c r="E87" i="6"/>
  <c r="L144" i="6"/>
  <c r="AM90" i="6"/>
  <c r="D87" i="6"/>
  <c r="K144" i="6"/>
  <c r="C87" i="6"/>
  <c r="J144" i="6"/>
  <c r="AK90" i="6"/>
  <c r="F86" i="6"/>
  <c r="M140" i="6"/>
  <c r="E86" i="6"/>
  <c r="L140" i="6"/>
  <c r="AM86" i="6"/>
  <c r="D86" i="6"/>
  <c r="K140" i="6"/>
  <c r="AL86" i="6"/>
  <c r="C86" i="6"/>
  <c r="J140" i="6"/>
  <c r="AK86" i="6"/>
  <c r="F85" i="6"/>
  <c r="M136" i="6"/>
  <c r="E85" i="6"/>
  <c r="L136" i="6"/>
  <c r="AM82" i="6"/>
  <c r="D85" i="6"/>
  <c r="K136" i="6"/>
  <c r="AL82" i="6"/>
  <c r="C85" i="6"/>
  <c r="J136" i="6"/>
  <c r="AK82" i="6"/>
  <c r="F84" i="6"/>
  <c r="M132" i="6"/>
  <c r="E84" i="6"/>
  <c r="L132" i="6"/>
  <c r="AM78" i="6"/>
  <c r="D84" i="6"/>
  <c r="K132" i="6"/>
  <c r="AL78" i="6"/>
  <c r="C84" i="6"/>
  <c r="J132" i="6"/>
  <c r="AK78" i="6"/>
  <c r="F83" i="6"/>
  <c r="M128" i="6"/>
  <c r="E83" i="6"/>
  <c r="L128" i="6"/>
  <c r="AM74" i="6"/>
  <c r="D83" i="6"/>
  <c r="K128" i="6"/>
  <c r="AL74" i="6"/>
  <c r="C83" i="6"/>
  <c r="J128" i="6"/>
  <c r="AK74" i="6"/>
  <c r="F82" i="6"/>
  <c r="M124" i="6"/>
  <c r="E82" i="6"/>
  <c r="L124" i="6"/>
  <c r="AM70" i="6"/>
  <c r="D82" i="6"/>
  <c r="K124" i="6"/>
  <c r="C82" i="6"/>
  <c r="J124" i="6"/>
  <c r="AK70" i="6"/>
  <c r="F81" i="6"/>
  <c r="M120" i="6"/>
  <c r="E81" i="6"/>
  <c r="L120" i="6"/>
  <c r="AM66" i="6"/>
  <c r="D81" i="6"/>
  <c r="K120" i="6"/>
  <c r="AL66" i="6"/>
  <c r="C81" i="6"/>
  <c r="J120" i="6"/>
  <c r="AK66" i="6"/>
  <c r="F80" i="6"/>
  <c r="M116" i="6"/>
  <c r="E80" i="6"/>
  <c r="L116" i="6"/>
  <c r="AM62" i="6"/>
  <c r="D80" i="6"/>
  <c r="K116" i="6"/>
  <c r="AL62" i="6"/>
  <c r="C80" i="6"/>
  <c r="J116" i="6"/>
  <c r="AK62" i="6"/>
  <c r="F79" i="6"/>
  <c r="M112" i="6"/>
  <c r="E79" i="6"/>
  <c r="L112" i="6"/>
  <c r="D79" i="6"/>
  <c r="K112" i="6"/>
  <c r="C79" i="6"/>
  <c r="J112" i="6"/>
  <c r="F78" i="6"/>
  <c r="M108" i="6"/>
  <c r="E78" i="6"/>
  <c r="L108" i="6"/>
  <c r="AM54" i="6"/>
  <c r="D78" i="6"/>
  <c r="K108" i="6"/>
  <c r="AL54" i="6"/>
  <c r="C78" i="6"/>
  <c r="J108" i="6"/>
  <c r="AK54" i="6"/>
  <c r="F77" i="6"/>
  <c r="M104" i="6"/>
  <c r="E77" i="6"/>
  <c r="L104" i="6"/>
  <c r="D77" i="6"/>
  <c r="K104" i="6"/>
  <c r="C77" i="6"/>
  <c r="J104" i="6"/>
  <c r="F76" i="6"/>
  <c r="M100" i="6"/>
  <c r="E76" i="6"/>
  <c r="L100" i="6"/>
  <c r="D76" i="6"/>
  <c r="C76" i="6"/>
  <c r="J100" i="6"/>
  <c r="AK46" i="6"/>
  <c r="J64" i="6"/>
  <c r="AF54" i="6"/>
  <c r="AE54" i="6"/>
  <c r="AD54" i="6"/>
  <c r="AC54" i="6"/>
  <c r="AB54" i="6"/>
  <c r="AA54" i="6"/>
  <c r="Z54" i="6"/>
  <c r="Y54" i="6"/>
  <c r="AF53" i="6"/>
  <c r="AE53" i="6"/>
  <c r="AD53" i="6"/>
  <c r="AC53" i="6"/>
  <c r="AB53" i="6"/>
  <c r="AA53" i="6"/>
  <c r="Z53" i="6"/>
  <c r="Y53" i="6"/>
  <c r="AF52" i="6"/>
  <c r="AE52" i="6"/>
  <c r="AD52" i="6"/>
  <c r="AC52" i="6"/>
  <c r="AB52" i="6"/>
  <c r="AA52" i="6"/>
  <c r="Z52" i="6"/>
  <c r="Y52" i="6"/>
  <c r="AF51" i="6"/>
  <c r="AE51" i="6"/>
  <c r="AD51" i="6"/>
  <c r="AC51" i="6"/>
  <c r="AB51" i="6"/>
  <c r="AA51" i="6"/>
  <c r="Z51" i="6"/>
  <c r="Y51" i="6"/>
  <c r="AF50" i="6"/>
  <c r="AE50" i="6"/>
  <c r="AD50" i="6"/>
  <c r="AC50" i="6"/>
  <c r="AB50" i="6"/>
  <c r="AA50" i="6"/>
  <c r="Z50" i="6"/>
  <c r="Y50" i="6"/>
  <c r="AF49" i="6"/>
  <c r="AE49" i="6"/>
  <c r="AD49" i="6"/>
  <c r="AC49" i="6"/>
  <c r="AB49" i="6"/>
  <c r="AA49" i="6"/>
  <c r="Z49" i="6"/>
  <c r="Y49" i="6"/>
  <c r="AF48" i="6"/>
  <c r="AE48" i="6"/>
  <c r="AD48" i="6"/>
  <c r="AC48" i="6"/>
  <c r="AB48" i="6"/>
  <c r="AA48" i="6"/>
  <c r="Z48" i="6"/>
  <c r="Y48" i="6"/>
  <c r="AF47" i="6"/>
  <c r="AE47" i="6"/>
  <c r="AD47" i="6"/>
  <c r="AC47" i="6"/>
  <c r="AB47" i="6"/>
  <c r="AA47" i="6"/>
  <c r="Z47" i="6"/>
  <c r="Y47" i="6"/>
  <c r="AF46" i="6"/>
  <c r="AE46" i="6"/>
  <c r="AD46" i="6"/>
  <c r="AC46" i="6"/>
  <c r="AB46" i="6"/>
  <c r="AA46" i="6"/>
  <c r="Z46" i="6"/>
  <c r="Y46" i="6"/>
  <c r="AF45" i="6"/>
  <c r="AE45" i="6"/>
  <c r="AD45" i="6"/>
  <c r="AC45" i="6"/>
  <c r="AB45" i="6"/>
  <c r="AA45" i="6"/>
  <c r="Z45" i="6"/>
  <c r="Y45" i="6"/>
  <c r="AF44" i="6"/>
  <c r="AE44" i="6"/>
  <c r="AD44" i="6"/>
  <c r="AC44" i="6"/>
  <c r="AB44" i="6"/>
  <c r="AA44" i="6"/>
  <c r="Z44" i="6"/>
  <c r="Y44" i="6"/>
  <c r="AF43" i="6"/>
  <c r="AE43" i="6"/>
  <c r="AD43" i="6"/>
  <c r="AC43" i="6"/>
  <c r="AB43" i="6"/>
  <c r="AA43" i="6"/>
  <c r="Z43" i="6"/>
  <c r="Y43" i="6"/>
  <c r="AF42" i="6"/>
  <c r="AE42" i="6"/>
  <c r="AD42" i="6"/>
  <c r="AC42" i="6"/>
  <c r="AB42" i="6"/>
  <c r="AA42" i="6"/>
  <c r="Z42" i="6"/>
  <c r="Y42" i="6"/>
  <c r="F30" i="6"/>
  <c r="E30" i="6"/>
  <c r="D30" i="6"/>
  <c r="C30" i="6"/>
  <c r="L93" i="7"/>
  <c r="K49" i="7"/>
  <c r="I38" i="7"/>
  <c r="I39" i="7"/>
  <c r="J82" i="7"/>
  <c r="F75" i="6"/>
  <c r="L105" i="6"/>
  <c r="L106" i="6"/>
  <c r="AM52" i="6"/>
  <c r="T116" i="6"/>
  <c r="L137" i="6"/>
  <c r="L138" i="6"/>
  <c r="AM84" i="6"/>
  <c r="I22" i="7"/>
  <c r="I23" i="7"/>
  <c r="K37" i="7"/>
  <c r="J50" i="7"/>
  <c r="J51" i="7"/>
  <c r="I84" i="7"/>
  <c r="K73" i="7"/>
  <c r="K29" i="7"/>
  <c r="K61" i="7"/>
  <c r="I26" i="7"/>
  <c r="I27" i="7"/>
  <c r="I28" i="7"/>
  <c r="I18" i="7"/>
  <c r="I19" i="7"/>
  <c r="J18" i="7"/>
  <c r="J19" i="7"/>
  <c r="J20" i="7"/>
  <c r="J34" i="7"/>
  <c r="I58" i="7"/>
  <c r="I59" i="7"/>
  <c r="I60" i="7"/>
  <c r="D152" i="6"/>
  <c r="L107" i="6"/>
  <c r="AM53" i="6"/>
  <c r="I42" i="7"/>
  <c r="I43" i="7"/>
  <c r="I44" i="7"/>
  <c r="I34" i="7"/>
  <c r="I35" i="7"/>
  <c r="I36" i="7"/>
  <c r="L81" i="7"/>
  <c r="I50" i="7"/>
  <c r="I51" i="7"/>
  <c r="I52" i="7"/>
  <c r="I74" i="7"/>
  <c r="I75" i="7"/>
  <c r="AM50" i="6"/>
  <c r="L101" i="6"/>
  <c r="L102" i="6"/>
  <c r="L103" i="6"/>
  <c r="AM49" i="6"/>
  <c r="S152" i="6"/>
  <c r="K125" i="6"/>
  <c r="K126" i="6"/>
  <c r="K127" i="6"/>
  <c r="AL73" i="6"/>
  <c r="AM58" i="6"/>
  <c r="I78" i="7"/>
  <c r="I79" i="7"/>
  <c r="I80" i="7"/>
  <c r="L85" i="7"/>
  <c r="I54" i="7"/>
  <c r="I55" i="7"/>
  <c r="I56" i="7"/>
  <c r="K85" i="7"/>
  <c r="K53" i="7"/>
  <c r="L77" i="7"/>
  <c r="I90" i="7"/>
  <c r="I91" i="7"/>
  <c r="I92" i="7"/>
  <c r="I46" i="7"/>
  <c r="I47" i="7"/>
  <c r="I48" i="7"/>
  <c r="K69" i="7"/>
  <c r="M85" i="7"/>
  <c r="J26" i="7"/>
  <c r="I76" i="7"/>
  <c r="I30" i="7"/>
  <c r="I31" i="7"/>
  <c r="I32" i="7"/>
  <c r="K50" i="7"/>
  <c r="S112" i="6"/>
  <c r="AL58" i="6"/>
  <c r="K145" i="6"/>
  <c r="AL90" i="6"/>
  <c r="K105" i="6"/>
  <c r="AL50" i="6"/>
  <c r="K100" i="6"/>
  <c r="AL46" i="6"/>
  <c r="D75" i="6"/>
  <c r="J105" i="6"/>
  <c r="J113" i="6"/>
  <c r="S148" i="6"/>
  <c r="AM46" i="6"/>
  <c r="AL94" i="6"/>
  <c r="AM83" i="6"/>
  <c r="AL70" i="6"/>
  <c r="AM51" i="6"/>
  <c r="D148" i="6"/>
  <c r="J101" i="6"/>
  <c r="L121" i="6"/>
  <c r="AM67" i="6"/>
  <c r="K129" i="6"/>
  <c r="S128" i="6"/>
  <c r="L109" i="6"/>
  <c r="U136" i="6"/>
  <c r="AL71" i="6"/>
  <c r="AK58" i="6"/>
  <c r="AK50" i="6"/>
  <c r="AL98" i="6"/>
  <c r="J121" i="6"/>
  <c r="AK67" i="6"/>
  <c r="R120" i="6"/>
  <c r="T128" i="6"/>
  <c r="L129" i="6"/>
  <c r="AM75" i="6"/>
  <c r="T132" i="6"/>
  <c r="R136" i="6"/>
  <c r="C136" i="6"/>
  <c r="J137" i="6"/>
  <c r="AK83" i="6"/>
  <c r="J109" i="6"/>
  <c r="AK55" i="6"/>
  <c r="L133" i="6"/>
  <c r="AM79" i="6"/>
  <c r="M145" i="6"/>
  <c r="K113" i="6"/>
  <c r="AL59" i="6"/>
  <c r="M101" i="6"/>
  <c r="M102" i="6"/>
  <c r="M103" i="6"/>
  <c r="J129" i="6"/>
  <c r="AK75" i="6"/>
  <c r="R128" i="6"/>
  <c r="L152" i="6"/>
  <c r="AM98" i="6"/>
  <c r="S108" i="6"/>
  <c r="S116" i="6"/>
  <c r="K57" i="7"/>
  <c r="J54" i="7"/>
  <c r="J58" i="7"/>
  <c r="U116" i="6"/>
  <c r="M117" i="6"/>
  <c r="U112" i="6"/>
  <c r="M113" i="6"/>
  <c r="K121" i="6"/>
  <c r="AL67" i="6"/>
  <c r="S120" i="6"/>
  <c r="R140" i="6"/>
  <c r="C140" i="6"/>
  <c r="J141" i="6"/>
  <c r="AK87" i="6"/>
  <c r="C75" i="6"/>
  <c r="J117" i="6"/>
  <c r="AK63" i="6"/>
  <c r="T140" i="6"/>
  <c r="E140" i="6"/>
  <c r="L141" i="6"/>
  <c r="AM87" i="6"/>
  <c r="R148" i="6"/>
  <c r="C148" i="6"/>
  <c r="D149" i="6"/>
  <c r="U152" i="6"/>
  <c r="F152" i="6"/>
  <c r="F153" i="6"/>
  <c r="M156" i="6"/>
  <c r="M153" i="6"/>
  <c r="R108" i="6"/>
  <c r="R116" i="6"/>
  <c r="L69" i="7"/>
  <c r="I70" i="7"/>
  <c r="I71" i="7"/>
  <c r="I72" i="7"/>
  <c r="I66" i="7"/>
  <c r="I67" i="7"/>
  <c r="I68" i="7"/>
  <c r="U108" i="6"/>
  <c r="M109" i="6"/>
  <c r="T108" i="6"/>
  <c r="E136" i="6"/>
  <c r="F74" i="6"/>
  <c r="M96" i="6"/>
  <c r="M97" i="6"/>
  <c r="M98" i="6"/>
  <c r="M99" i="6"/>
  <c r="E75" i="6"/>
  <c r="L117" i="6"/>
  <c r="AM63" i="6"/>
  <c r="J125" i="6"/>
  <c r="AK71" i="6"/>
  <c r="R124" i="6"/>
  <c r="U128" i="6"/>
  <c r="M129" i="6"/>
  <c r="T148" i="6"/>
  <c r="E148" i="6"/>
  <c r="K109" i="6"/>
  <c r="AL55" i="6"/>
  <c r="K117" i="6"/>
  <c r="AL63" i="6"/>
  <c r="U132" i="6"/>
  <c r="M133" i="6"/>
  <c r="S136" i="6"/>
  <c r="D136" i="6"/>
  <c r="K137" i="6"/>
  <c r="AL83" i="6"/>
  <c r="J145" i="6"/>
  <c r="AK91" i="6"/>
  <c r="R144" i="6"/>
  <c r="U120" i="6"/>
  <c r="M121" i="6"/>
  <c r="U124" i="6"/>
  <c r="M125" i="6"/>
  <c r="S140" i="6"/>
  <c r="D140" i="6"/>
  <c r="K141" i="6"/>
  <c r="AL87" i="6"/>
  <c r="U148" i="6"/>
  <c r="F148" i="6"/>
  <c r="M149" i="6"/>
  <c r="M105" i="6"/>
  <c r="M106" i="6"/>
  <c r="M107" i="6"/>
  <c r="L125" i="6"/>
  <c r="AM71" i="6"/>
  <c r="J133" i="6"/>
  <c r="AK79" i="6"/>
  <c r="R132" i="6"/>
  <c r="T109" i="6"/>
  <c r="R112" i="6"/>
  <c r="T120" i="6"/>
  <c r="T124" i="6"/>
  <c r="M141" i="6"/>
  <c r="U140" i="6"/>
  <c r="F140" i="6"/>
  <c r="J46" i="7"/>
  <c r="K45" i="7"/>
  <c r="L139" i="6"/>
  <c r="AM85" i="6"/>
  <c r="T136" i="6"/>
  <c r="S144" i="6"/>
  <c r="L113" i="6"/>
  <c r="AM59" i="6"/>
  <c r="T144" i="6"/>
  <c r="J152" i="6"/>
  <c r="AK98" i="6"/>
  <c r="T112" i="6"/>
  <c r="L145" i="6"/>
  <c r="AM91" i="6"/>
  <c r="F136" i="6"/>
  <c r="K149" i="6"/>
  <c r="AL95" i="6"/>
  <c r="I24" i="7"/>
  <c r="J27" i="7"/>
  <c r="K26" i="7"/>
  <c r="J38" i="7"/>
  <c r="J42" i="7"/>
  <c r="I86" i="7"/>
  <c r="I87" i="7"/>
  <c r="I88" i="7"/>
  <c r="K65" i="7"/>
  <c r="M69" i="7"/>
  <c r="J62" i="7"/>
  <c r="M137" i="6"/>
  <c r="U144" i="6"/>
  <c r="K33" i="7"/>
  <c r="J30" i="7"/>
  <c r="K41" i="7"/>
  <c r="J52" i="7"/>
  <c r="K52" i="7"/>
  <c r="K51" i="7"/>
  <c r="I64" i="7"/>
  <c r="J66" i="7"/>
  <c r="M81" i="7"/>
  <c r="K77" i="7"/>
  <c r="J78" i="7"/>
  <c r="K133" i="6"/>
  <c r="AL79" i="6"/>
  <c r="K156" i="6"/>
  <c r="AL102" i="6"/>
  <c r="I20" i="7"/>
  <c r="J35" i="7"/>
  <c r="K34" i="7"/>
  <c r="J70" i="7"/>
  <c r="J74" i="7"/>
  <c r="M73" i="7"/>
  <c r="M77" i="7"/>
  <c r="J83" i="7"/>
  <c r="K82" i="7"/>
  <c r="K93" i="7"/>
  <c r="J97" i="7"/>
  <c r="J94" i="7"/>
  <c r="I40" i="7"/>
  <c r="J86" i="7"/>
  <c r="J90" i="7"/>
  <c r="M89" i="7"/>
  <c r="M93" i="7"/>
  <c r="S124" i="6"/>
  <c r="S132" i="6"/>
  <c r="I14" i="7"/>
  <c r="I15" i="7"/>
  <c r="I16" i="7"/>
  <c r="K25" i="7"/>
  <c r="J22" i="7"/>
  <c r="K89" i="7"/>
  <c r="L73" i="7"/>
  <c r="L89" i="7"/>
  <c r="I97" i="7"/>
  <c r="K81" i="7"/>
  <c r="C3" i="3"/>
  <c r="D3" i="3"/>
  <c r="E3" i="3"/>
  <c r="F3" i="3"/>
  <c r="G3" i="3"/>
  <c r="H3" i="3"/>
  <c r="I3" i="3"/>
  <c r="J3" i="3"/>
  <c r="K3" i="3"/>
  <c r="B3" i="3"/>
  <c r="K14" i="3" a="1"/>
  <c r="K14" i="3"/>
  <c r="C14" i="3" a="1"/>
  <c r="C17" i="3"/>
  <c r="D14" i="3" a="1"/>
  <c r="D15" i="3"/>
  <c r="E14" i="3" a="1"/>
  <c r="E16" i="3"/>
  <c r="F14" i="3" a="1"/>
  <c r="F52" i="3"/>
  <c r="G14" i="3" a="1"/>
  <c r="G16" i="3"/>
  <c r="H14" i="3" a="1"/>
  <c r="H17" i="3"/>
  <c r="I14" i="3" a="1"/>
  <c r="I25" i="3"/>
  <c r="J14" i="3" a="1"/>
  <c r="B14" i="3" a="1"/>
  <c r="B15" i="3"/>
  <c r="C5" i="3"/>
  <c r="D5" i="3"/>
  <c r="E5" i="3"/>
  <c r="F5" i="3"/>
  <c r="G5" i="3"/>
  <c r="H5" i="3"/>
  <c r="I5" i="3"/>
  <c r="J5" i="3"/>
  <c r="K5"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4" i="3"/>
  <c r="B5" i="3"/>
  <c r="R113" i="6"/>
  <c r="L149" i="6"/>
  <c r="AM95" i="6"/>
  <c r="E26" i="3"/>
  <c r="E160" i="3"/>
  <c r="E148" i="3"/>
  <c r="E141" i="3"/>
  <c r="E86" i="3"/>
  <c r="E79" i="3"/>
  <c r="D68" i="3"/>
  <c r="G123" i="3"/>
  <c r="E88" i="3"/>
  <c r="E25" i="3"/>
  <c r="D121" i="3"/>
  <c r="D59" i="3"/>
  <c r="C104" i="3"/>
  <c r="G70" i="3"/>
  <c r="D105" i="3"/>
  <c r="D50" i="3"/>
  <c r="C84" i="3"/>
  <c r="D132" i="3"/>
  <c r="H39" i="3"/>
  <c r="G14" i="3"/>
  <c r="D141" i="3"/>
  <c r="D84" i="3"/>
  <c r="D22" i="3"/>
  <c r="AL72" i="6"/>
  <c r="G134" i="3"/>
  <c r="E159" i="3"/>
  <c r="E45" i="3"/>
  <c r="D123" i="3"/>
  <c r="D66" i="3"/>
  <c r="C126" i="3"/>
  <c r="G69" i="3"/>
  <c r="E106" i="3"/>
  <c r="E24" i="3"/>
  <c r="D102" i="3"/>
  <c r="D48" i="3"/>
  <c r="C62" i="3"/>
  <c r="H140" i="3"/>
  <c r="D96" i="3"/>
  <c r="D32" i="3"/>
  <c r="C40" i="3"/>
  <c r="H42" i="3"/>
  <c r="E87" i="3"/>
  <c r="D148" i="3"/>
  <c r="D86" i="3"/>
  <c r="D29" i="3"/>
  <c r="C20" i="3"/>
  <c r="D137" i="6"/>
  <c r="AM48" i="6"/>
  <c r="AM47" i="6"/>
  <c r="S145" i="6"/>
  <c r="F149" i="6"/>
  <c r="T137" i="6"/>
  <c r="G121" i="3"/>
  <c r="G66" i="3"/>
  <c r="F152" i="3"/>
  <c r="G110" i="3"/>
  <c r="G55" i="3"/>
  <c r="F117" i="3"/>
  <c r="G158" i="3"/>
  <c r="G107" i="3"/>
  <c r="G53" i="3"/>
  <c r="F105" i="3"/>
  <c r="G157" i="3"/>
  <c r="G97" i="3"/>
  <c r="G39" i="3"/>
  <c r="F102" i="3"/>
  <c r="E124" i="3"/>
  <c r="E62" i="3"/>
  <c r="G144" i="3"/>
  <c r="G95" i="3"/>
  <c r="G29" i="3"/>
  <c r="F84" i="3"/>
  <c r="E122" i="3"/>
  <c r="E61" i="3"/>
  <c r="G135" i="3"/>
  <c r="G85" i="3"/>
  <c r="G28" i="3"/>
  <c r="F49" i="3"/>
  <c r="E118" i="3"/>
  <c r="E50" i="3"/>
  <c r="K96" i="6"/>
  <c r="D74" i="6"/>
  <c r="D145" i="6"/>
  <c r="F141" i="6"/>
  <c r="K130" i="6"/>
  <c r="AL75" i="6"/>
  <c r="S129" i="6"/>
  <c r="K106" i="6"/>
  <c r="AL51" i="6"/>
  <c r="F137" i="6"/>
  <c r="E137" i="6"/>
  <c r="J114" i="6"/>
  <c r="AK59" i="6"/>
  <c r="J102" i="6"/>
  <c r="AK47" i="6"/>
  <c r="K146" i="6"/>
  <c r="AL91" i="6"/>
  <c r="K101" i="6"/>
  <c r="L122" i="6"/>
  <c r="AM68" i="6"/>
  <c r="L110" i="6"/>
  <c r="AM55" i="6"/>
  <c r="J106" i="6"/>
  <c r="AK51" i="6"/>
  <c r="C149" i="3"/>
  <c r="C141" i="3"/>
  <c r="C118" i="3"/>
  <c r="C96" i="3"/>
  <c r="C32" i="3"/>
  <c r="H87" i="3"/>
  <c r="E136" i="3"/>
  <c r="E104" i="3"/>
  <c r="E70" i="3"/>
  <c r="E42" i="3"/>
  <c r="D160" i="3"/>
  <c r="C159" i="3"/>
  <c r="C130" i="3"/>
  <c r="C109" i="3"/>
  <c r="C87" i="3"/>
  <c r="C66" i="3"/>
  <c r="C45" i="3"/>
  <c r="C23" i="3"/>
  <c r="H151" i="3"/>
  <c r="H54" i="3"/>
  <c r="G147" i="3"/>
  <c r="G120" i="3"/>
  <c r="G82" i="3"/>
  <c r="G42" i="3"/>
  <c r="F155" i="3"/>
  <c r="F34" i="3"/>
  <c r="E127" i="3"/>
  <c r="E100" i="3"/>
  <c r="E68" i="3"/>
  <c r="E40" i="3"/>
  <c r="D157" i="3"/>
  <c r="D114" i="3"/>
  <c r="D77" i="3"/>
  <c r="D41" i="3"/>
  <c r="C158" i="3"/>
  <c r="C128" i="3"/>
  <c r="C108" i="3"/>
  <c r="C86" i="3"/>
  <c r="C64" i="3"/>
  <c r="C44" i="3"/>
  <c r="C22" i="3"/>
  <c r="H103" i="3"/>
  <c r="C76" i="3"/>
  <c r="H149" i="3"/>
  <c r="H51" i="3"/>
  <c r="G146" i="3"/>
  <c r="G111" i="3"/>
  <c r="G80" i="3"/>
  <c r="G40" i="3"/>
  <c r="E125" i="3"/>
  <c r="E98" i="3"/>
  <c r="E63" i="3"/>
  <c r="E31" i="3"/>
  <c r="D150" i="3"/>
  <c r="D112" i="3"/>
  <c r="D75" i="3"/>
  <c r="D38" i="3"/>
  <c r="C151" i="3"/>
  <c r="C127" i="3"/>
  <c r="C106" i="3"/>
  <c r="C85" i="3"/>
  <c r="C63" i="3"/>
  <c r="C42" i="3"/>
  <c r="C21" i="3"/>
  <c r="H100" i="3"/>
  <c r="G160" i="3"/>
  <c r="G133" i="3"/>
  <c r="G96" i="3"/>
  <c r="G56" i="3"/>
  <c r="G24" i="3"/>
  <c r="F89" i="3"/>
  <c r="E145" i="3"/>
  <c r="E109" i="3"/>
  <c r="E81" i="3"/>
  <c r="E49" i="3"/>
  <c r="E22" i="3"/>
  <c r="D130" i="3"/>
  <c r="D93" i="3"/>
  <c r="D57" i="3"/>
  <c r="D20" i="3"/>
  <c r="C138" i="3"/>
  <c r="C117" i="3"/>
  <c r="C95" i="3"/>
  <c r="C74" i="3"/>
  <c r="C53" i="3"/>
  <c r="C31" i="3"/>
  <c r="H137" i="3"/>
  <c r="C148" i="3"/>
  <c r="C119" i="3"/>
  <c r="C98" i="3"/>
  <c r="C77" i="3"/>
  <c r="C55" i="3"/>
  <c r="C34" i="3"/>
  <c r="C54" i="3"/>
  <c r="H91" i="3"/>
  <c r="C136" i="3"/>
  <c r="C116" i="3"/>
  <c r="C94" i="3"/>
  <c r="C72" i="3"/>
  <c r="C52" i="3"/>
  <c r="C30" i="3"/>
  <c r="K42" i="7"/>
  <c r="J43" i="7"/>
  <c r="I101" i="7"/>
  <c r="I98" i="7"/>
  <c r="I99" i="7"/>
  <c r="I100" i="7"/>
  <c r="L97" i="7"/>
  <c r="K94" i="7"/>
  <c r="J95" i="7"/>
  <c r="K160" i="6"/>
  <c r="AL106" i="6"/>
  <c r="S156" i="6"/>
  <c r="C145" i="6"/>
  <c r="D146" i="6"/>
  <c r="I94" i="7"/>
  <c r="M97" i="7"/>
  <c r="K97" i="7"/>
  <c r="J101" i="7"/>
  <c r="J98" i="7"/>
  <c r="J71" i="7"/>
  <c r="K70" i="7"/>
  <c r="K134" i="6"/>
  <c r="AL80" i="6"/>
  <c r="S133" i="6"/>
  <c r="L114" i="6"/>
  <c r="AM60" i="6"/>
  <c r="T113" i="6"/>
  <c r="K142" i="6"/>
  <c r="AL88" i="6"/>
  <c r="S141" i="6"/>
  <c r="R145" i="6"/>
  <c r="J146" i="6"/>
  <c r="AK92" i="6"/>
  <c r="U153" i="6"/>
  <c r="M154" i="6"/>
  <c r="E141" i="6"/>
  <c r="J55" i="7"/>
  <c r="K54" i="7"/>
  <c r="J138" i="6"/>
  <c r="AK84" i="6"/>
  <c r="R137" i="6"/>
  <c r="M142" i="6"/>
  <c r="U141" i="6"/>
  <c r="J75" i="7"/>
  <c r="K74" i="7"/>
  <c r="S149" i="6"/>
  <c r="K150" i="6"/>
  <c r="AL96" i="6"/>
  <c r="J47" i="7"/>
  <c r="K46" i="7"/>
  <c r="U133" i="6"/>
  <c r="M134" i="6"/>
  <c r="U129" i="6"/>
  <c r="M130" i="6"/>
  <c r="L142" i="6"/>
  <c r="AM88" i="6"/>
  <c r="T141" i="6"/>
  <c r="K78" i="7"/>
  <c r="J79" i="7"/>
  <c r="J31" i="7"/>
  <c r="K30" i="7"/>
  <c r="D141" i="6"/>
  <c r="S117" i="6"/>
  <c r="K118" i="6"/>
  <c r="AL64" i="6"/>
  <c r="U109" i="6"/>
  <c r="M110" i="6"/>
  <c r="U156" i="6"/>
  <c r="M160" i="6"/>
  <c r="M157" i="6"/>
  <c r="J130" i="6"/>
  <c r="AK76" i="6"/>
  <c r="R129" i="6"/>
  <c r="J134" i="6"/>
  <c r="AK80" i="6"/>
  <c r="R133" i="6"/>
  <c r="J126" i="6"/>
  <c r="AK72" i="6"/>
  <c r="R125" i="6"/>
  <c r="J118" i="6"/>
  <c r="AK64" i="6"/>
  <c r="R117" i="6"/>
  <c r="K122" i="6"/>
  <c r="AL68" i="6"/>
  <c r="S121" i="6"/>
  <c r="J39" i="7"/>
  <c r="K38" i="7"/>
  <c r="L126" i="6"/>
  <c r="AM72" i="6"/>
  <c r="T125" i="6"/>
  <c r="U125" i="6"/>
  <c r="M126" i="6"/>
  <c r="S109" i="6"/>
  <c r="K110" i="6"/>
  <c r="AL56" i="6"/>
  <c r="L118" i="6"/>
  <c r="AM64" i="6"/>
  <c r="T117" i="6"/>
  <c r="J96" i="6"/>
  <c r="C74" i="6"/>
  <c r="U113" i="6"/>
  <c r="M114" i="6"/>
  <c r="T121" i="6"/>
  <c r="K90" i="7"/>
  <c r="J91" i="7"/>
  <c r="M138" i="6"/>
  <c r="U137" i="6"/>
  <c r="K138" i="6"/>
  <c r="AL84" i="6"/>
  <c r="S137" i="6"/>
  <c r="L96" i="6"/>
  <c r="E74" i="6"/>
  <c r="S113" i="6"/>
  <c r="K114" i="6"/>
  <c r="AL60" i="6"/>
  <c r="L130" i="6"/>
  <c r="AM76" i="6"/>
  <c r="T129" i="6"/>
  <c r="J23" i="7"/>
  <c r="K22" i="7"/>
  <c r="J87" i="7"/>
  <c r="K86" i="7"/>
  <c r="S125" i="6"/>
  <c r="J28" i="7"/>
  <c r="K28" i="7"/>
  <c r="K27" i="7"/>
  <c r="M150" i="6"/>
  <c r="U149" i="6"/>
  <c r="U121" i="6"/>
  <c r="M122" i="6"/>
  <c r="E149" i="6"/>
  <c r="U117" i="6"/>
  <c r="M118" i="6"/>
  <c r="U145" i="6"/>
  <c r="F145" i="6"/>
  <c r="M146" i="6"/>
  <c r="J36" i="7"/>
  <c r="K36" i="7"/>
  <c r="K35" i="7"/>
  <c r="T145" i="6"/>
  <c r="E145" i="6"/>
  <c r="L146" i="6"/>
  <c r="AM92" i="6"/>
  <c r="J84" i="7"/>
  <c r="K84" i="7"/>
  <c r="K83" i="7"/>
  <c r="J67" i="7"/>
  <c r="K66" i="7"/>
  <c r="T149" i="6"/>
  <c r="L150" i="6"/>
  <c r="AM96" i="6"/>
  <c r="K153" i="6"/>
  <c r="AL99" i="6"/>
  <c r="K62" i="7"/>
  <c r="J63" i="7"/>
  <c r="R152" i="6"/>
  <c r="C152" i="6"/>
  <c r="D153" i="6"/>
  <c r="J156" i="6"/>
  <c r="AK102" i="6"/>
  <c r="F73" i="6"/>
  <c r="M92" i="6"/>
  <c r="M93" i="6"/>
  <c r="M94" i="6"/>
  <c r="M95" i="6"/>
  <c r="J149" i="6"/>
  <c r="AK95" i="6"/>
  <c r="J142" i="6"/>
  <c r="AK88" i="6"/>
  <c r="R141" i="6"/>
  <c r="L134" i="6"/>
  <c r="AM80" i="6"/>
  <c r="T133" i="6"/>
  <c r="J59" i="7"/>
  <c r="K58" i="7"/>
  <c r="T152" i="6"/>
  <c r="L156" i="6"/>
  <c r="AM102" i="6"/>
  <c r="E152" i="6"/>
  <c r="J110" i="6"/>
  <c r="AK56" i="6"/>
  <c r="R109" i="6"/>
  <c r="J122" i="6"/>
  <c r="AK68" i="6"/>
  <c r="R121" i="6"/>
  <c r="D139" i="3"/>
  <c r="H127" i="3"/>
  <c r="H78" i="3"/>
  <c r="H30" i="3"/>
  <c r="G155" i="3"/>
  <c r="G143" i="3"/>
  <c r="G130" i="3"/>
  <c r="G119" i="3"/>
  <c r="G106" i="3"/>
  <c r="G93" i="3"/>
  <c r="G79" i="3"/>
  <c r="G65" i="3"/>
  <c r="G50" i="3"/>
  <c r="G38" i="3"/>
  <c r="G23" i="3"/>
  <c r="D156" i="3"/>
  <c r="D147" i="3"/>
  <c r="D138" i="3"/>
  <c r="D129" i="3"/>
  <c r="D120" i="3"/>
  <c r="D110" i="3"/>
  <c r="D101" i="3"/>
  <c r="D92" i="3"/>
  <c r="D83" i="3"/>
  <c r="D74" i="3"/>
  <c r="D65" i="3"/>
  <c r="D56" i="3"/>
  <c r="D46" i="3"/>
  <c r="D37" i="3"/>
  <c r="D28" i="3"/>
  <c r="D19" i="3"/>
  <c r="H124" i="3"/>
  <c r="H76" i="3"/>
  <c r="H27" i="3"/>
  <c r="G153" i="3"/>
  <c r="G142" i="3"/>
  <c r="G129" i="3"/>
  <c r="G117" i="3"/>
  <c r="G105" i="3"/>
  <c r="G92" i="3"/>
  <c r="G77" i="3"/>
  <c r="G64" i="3"/>
  <c r="G49" i="3"/>
  <c r="G34" i="3"/>
  <c r="G22" i="3"/>
  <c r="F139" i="3"/>
  <c r="F72" i="3"/>
  <c r="E154" i="3"/>
  <c r="E135" i="3"/>
  <c r="E116" i="3"/>
  <c r="E97" i="3"/>
  <c r="E77" i="3"/>
  <c r="E58" i="3"/>
  <c r="E38" i="3"/>
  <c r="E17" i="3"/>
  <c r="D155" i="3"/>
  <c r="D146" i="3"/>
  <c r="D137" i="3"/>
  <c r="D128" i="3"/>
  <c r="D118" i="3"/>
  <c r="D109" i="3"/>
  <c r="D100" i="3"/>
  <c r="D91" i="3"/>
  <c r="D82" i="3"/>
  <c r="D73" i="3"/>
  <c r="D64" i="3"/>
  <c r="D54" i="3"/>
  <c r="D45" i="3"/>
  <c r="D36" i="3"/>
  <c r="D27" i="3"/>
  <c r="D18" i="3"/>
  <c r="C157" i="3"/>
  <c r="C146" i="3"/>
  <c r="C135" i="3"/>
  <c r="C125" i="3"/>
  <c r="C114" i="3"/>
  <c r="C103" i="3"/>
  <c r="C93" i="3"/>
  <c r="C82" i="3"/>
  <c r="C71" i="3"/>
  <c r="C61" i="3"/>
  <c r="C50" i="3"/>
  <c r="C39" i="3"/>
  <c r="C29" i="3"/>
  <c r="C18" i="3"/>
  <c r="H115" i="3"/>
  <c r="H67" i="3"/>
  <c r="H18" i="3"/>
  <c r="G152" i="3"/>
  <c r="G139" i="3"/>
  <c r="G128" i="3"/>
  <c r="G115" i="3"/>
  <c r="G103" i="3"/>
  <c r="G89" i="3"/>
  <c r="G76" i="3"/>
  <c r="G61" i="3"/>
  <c r="G48" i="3"/>
  <c r="G33" i="3"/>
  <c r="G20" i="3"/>
  <c r="F134" i="3"/>
  <c r="F68" i="3"/>
  <c r="E152" i="3"/>
  <c r="E134" i="3"/>
  <c r="E113" i="3"/>
  <c r="E95" i="3"/>
  <c r="E74" i="3"/>
  <c r="E54" i="3"/>
  <c r="E36" i="3"/>
  <c r="E15" i="3"/>
  <c r="D154" i="3"/>
  <c r="D145" i="3"/>
  <c r="D136" i="3"/>
  <c r="D126" i="3"/>
  <c r="D117" i="3"/>
  <c r="D108" i="3"/>
  <c r="D99" i="3"/>
  <c r="D90" i="3"/>
  <c r="D81" i="3"/>
  <c r="D72" i="3"/>
  <c r="D62" i="3"/>
  <c r="D53" i="3"/>
  <c r="D44" i="3"/>
  <c r="D35" i="3"/>
  <c r="D26" i="3"/>
  <c r="D17" i="3"/>
  <c r="C156" i="3"/>
  <c r="C144" i="3"/>
  <c r="C134" i="3"/>
  <c r="C124" i="3"/>
  <c r="C112" i="3"/>
  <c r="C102" i="3"/>
  <c r="C92" i="3"/>
  <c r="C80" i="3"/>
  <c r="C70" i="3"/>
  <c r="C60" i="3"/>
  <c r="C48" i="3"/>
  <c r="C38" i="3"/>
  <c r="C28" i="3"/>
  <c r="C16" i="3"/>
  <c r="H113" i="3"/>
  <c r="H63" i="3"/>
  <c r="H14" i="3"/>
  <c r="G151" i="3"/>
  <c r="G138" i="3"/>
  <c r="G126" i="3"/>
  <c r="G114" i="3"/>
  <c r="G102" i="3"/>
  <c r="G87" i="3"/>
  <c r="G74" i="3"/>
  <c r="G60" i="3"/>
  <c r="G46" i="3"/>
  <c r="G32" i="3"/>
  <c r="G18" i="3"/>
  <c r="F123" i="3"/>
  <c r="E150" i="3"/>
  <c r="E132" i="3"/>
  <c r="E111" i="3"/>
  <c r="E90" i="3"/>
  <c r="E72" i="3"/>
  <c r="E52" i="3"/>
  <c r="E33" i="3"/>
  <c r="E14" i="3"/>
  <c r="D153" i="3"/>
  <c r="D144" i="3"/>
  <c r="D134" i="3"/>
  <c r="D125" i="3"/>
  <c r="D116" i="3"/>
  <c r="D107" i="3"/>
  <c r="D98" i="3"/>
  <c r="D89" i="3"/>
  <c r="D80" i="3"/>
  <c r="D70" i="3"/>
  <c r="D61" i="3"/>
  <c r="D52" i="3"/>
  <c r="D43" i="3"/>
  <c r="D34" i="3"/>
  <c r="D25" i="3"/>
  <c r="D16" i="3"/>
  <c r="C154" i="3"/>
  <c r="C143" i="3"/>
  <c r="C133" i="3"/>
  <c r="C122" i="3"/>
  <c r="C111" i="3"/>
  <c r="C101" i="3"/>
  <c r="C90" i="3"/>
  <c r="C79" i="3"/>
  <c r="C69" i="3"/>
  <c r="C58" i="3"/>
  <c r="C47" i="3"/>
  <c r="C37" i="3"/>
  <c r="C26" i="3"/>
  <c r="C15" i="3"/>
  <c r="G149" i="3"/>
  <c r="G137" i="3"/>
  <c r="G125" i="3"/>
  <c r="G112" i="3"/>
  <c r="G101" i="3"/>
  <c r="G86" i="3"/>
  <c r="G71" i="3"/>
  <c r="G58" i="3"/>
  <c r="G44" i="3"/>
  <c r="G30" i="3"/>
  <c r="D152" i="3"/>
  <c r="D142" i="3"/>
  <c r="D133" i="3"/>
  <c r="D124" i="3"/>
  <c r="D115" i="3"/>
  <c r="D106" i="3"/>
  <c r="D97" i="3"/>
  <c r="D88" i="3"/>
  <c r="D78" i="3"/>
  <c r="D69" i="3"/>
  <c r="D60" i="3"/>
  <c r="D51" i="3"/>
  <c r="D42" i="3"/>
  <c r="D33" i="3"/>
  <c r="D24" i="3"/>
  <c r="D14" i="3"/>
  <c r="C152" i="3"/>
  <c r="C142" i="3"/>
  <c r="C132" i="3"/>
  <c r="C120" i="3"/>
  <c r="C110" i="3"/>
  <c r="C100" i="3"/>
  <c r="C88" i="3"/>
  <c r="C78" i="3"/>
  <c r="C68" i="3"/>
  <c r="C56" i="3"/>
  <c r="C46" i="3"/>
  <c r="C36" i="3"/>
  <c r="C24" i="3"/>
  <c r="C14" i="3"/>
  <c r="E143" i="3"/>
  <c r="D158" i="3"/>
  <c r="D149" i="3"/>
  <c r="D140" i="3"/>
  <c r="D131" i="3"/>
  <c r="D122" i="3"/>
  <c r="D113" i="3"/>
  <c r="D104" i="3"/>
  <c r="D94" i="3"/>
  <c r="D85" i="3"/>
  <c r="D76" i="3"/>
  <c r="D67" i="3"/>
  <c r="D58" i="3"/>
  <c r="D49" i="3"/>
  <c r="D40" i="3"/>
  <c r="D30" i="3"/>
  <c r="D21" i="3"/>
  <c r="C160" i="3"/>
  <c r="C150" i="3"/>
  <c r="C140" i="3"/>
  <c r="K149" i="3"/>
  <c r="K125" i="3"/>
  <c r="K109" i="3"/>
  <c r="K85" i="3"/>
  <c r="K69" i="3"/>
  <c r="K53" i="3"/>
  <c r="K45" i="3"/>
  <c r="K21" i="3"/>
  <c r="K156" i="3"/>
  <c r="K148" i="3"/>
  <c r="K140" i="3"/>
  <c r="K132" i="3"/>
  <c r="K124" i="3"/>
  <c r="K116" i="3"/>
  <c r="K108" i="3"/>
  <c r="K100" i="3"/>
  <c r="K92" i="3"/>
  <c r="K84" i="3"/>
  <c r="K76" i="3"/>
  <c r="K68" i="3"/>
  <c r="K60" i="3"/>
  <c r="K52" i="3"/>
  <c r="K44" i="3"/>
  <c r="K36" i="3"/>
  <c r="K28" i="3"/>
  <c r="K20" i="3"/>
  <c r="K155" i="3"/>
  <c r="K147" i="3"/>
  <c r="K139" i="3"/>
  <c r="K131" i="3"/>
  <c r="K123" i="3"/>
  <c r="K115" i="3"/>
  <c r="K107" i="3"/>
  <c r="K99" i="3"/>
  <c r="K91" i="3"/>
  <c r="K83" i="3"/>
  <c r="K75" i="3"/>
  <c r="K67" i="3"/>
  <c r="K59" i="3"/>
  <c r="K51" i="3"/>
  <c r="K43" i="3"/>
  <c r="K35" i="3"/>
  <c r="K27" i="3"/>
  <c r="K19" i="3"/>
  <c r="K154" i="3"/>
  <c r="K146" i="3"/>
  <c r="K138" i="3"/>
  <c r="K130" i="3"/>
  <c r="K122" i="3"/>
  <c r="K114" i="3"/>
  <c r="K106" i="3"/>
  <c r="K98" i="3"/>
  <c r="K90" i="3"/>
  <c r="K82" i="3"/>
  <c r="K74" i="3"/>
  <c r="K66" i="3"/>
  <c r="K58" i="3"/>
  <c r="K50" i="3"/>
  <c r="K42" i="3"/>
  <c r="K34" i="3"/>
  <c r="K26" i="3"/>
  <c r="K18" i="3"/>
  <c r="K153" i="3"/>
  <c r="K145" i="3"/>
  <c r="K137" i="3"/>
  <c r="K129" i="3"/>
  <c r="K121" i="3"/>
  <c r="K113" i="3"/>
  <c r="K105" i="3"/>
  <c r="K97" i="3"/>
  <c r="K89" i="3"/>
  <c r="K81" i="3"/>
  <c r="K73" i="3"/>
  <c r="K65" i="3"/>
  <c r="K57" i="3"/>
  <c r="K49" i="3"/>
  <c r="K41" i="3"/>
  <c r="K33" i="3"/>
  <c r="K25" i="3"/>
  <c r="K17" i="3"/>
  <c r="K141" i="3"/>
  <c r="K117" i="3"/>
  <c r="K93" i="3"/>
  <c r="K61" i="3"/>
  <c r="K29" i="3"/>
  <c r="K152" i="3"/>
  <c r="K136" i="3"/>
  <c r="K120" i="3"/>
  <c r="K104" i="3"/>
  <c r="K88" i="3"/>
  <c r="K72" i="3"/>
  <c r="K56" i="3"/>
  <c r="K40" i="3"/>
  <c r="K16" i="3"/>
  <c r="K159" i="3"/>
  <c r="K151" i="3"/>
  <c r="K143" i="3"/>
  <c r="K135" i="3"/>
  <c r="K127" i="3"/>
  <c r="K119" i="3"/>
  <c r="K111" i="3"/>
  <c r="K103" i="3"/>
  <c r="K95" i="3"/>
  <c r="K87" i="3"/>
  <c r="K79" i="3"/>
  <c r="K71" i="3"/>
  <c r="K63" i="3"/>
  <c r="K55" i="3"/>
  <c r="K47" i="3"/>
  <c r="K39" i="3"/>
  <c r="K31" i="3"/>
  <c r="K23" i="3"/>
  <c r="K15" i="3"/>
  <c r="K157" i="3"/>
  <c r="K133" i="3"/>
  <c r="K101" i="3"/>
  <c r="K77" i="3"/>
  <c r="K37" i="3"/>
  <c r="K160" i="3"/>
  <c r="K144" i="3"/>
  <c r="K128" i="3"/>
  <c r="K112" i="3"/>
  <c r="K96" i="3"/>
  <c r="K80" i="3"/>
  <c r="K64" i="3"/>
  <c r="K48" i="3"/>
  <c r="K32" i="3"/>
  <c r="K24" i="3"/>
  <c r="K158" i="3"/>
  <c r="K150" i="3"/>
  <c r="K142" i="3"/>
  <c r="K134" i="3"/>
  <c r="K126" i="3"/>
  <c r="K118" i="3"/>
  <c r="K110" i="3"/>
  <c r="K102" i="3"/>
  <c r="K94" i="3"/>
  <c r="K86" i="3"/>
  <c r="K78" i="3"/>
  <c r="K70" i="3"/>
  <c r="K62" i="3"/>
  <c r="K54" i="3"/>
  <c r="K46" i="3"/>
  <c r="K38" i="3"/>
  <c r="K30" i="3"/>
  <c r="K22" i="3"/>
  <c r="J19" i="3"/>
  <c r="J27" i="3"/>
  <c r="J35" i="3"/>
  <c r="J43" i="3"/>
  <c r="J51" i="3"/>
  <c r="J59" i="3"/>
  <c r="J67" i="3"/>
  <c r="J75" i="3"/>
  <c r="J83" i="3"/>
  <c r="J91" i="3"/>
  <c r="J99" i="3"/>
  <c r="J107" i="3"/>
  <c r="J115" i="3"/>
  <c r="J123" i="3"/>
  <c r="J131" i="3"/>
  <c r="J139" i="3"/>
  <c r="J147" i="3"/>
  <c r="J155" i="3"/>
  <c r="J15" i="3"/>
  <c r="J23" i="3"/>
  <c r="J31" i="3"/>
  <c r="J39" i="3"/>
  <c r="J47" i="3"/>
  <c r="J55" i="3"/>
  <c r="J63" i="3"/>
  <c r="J71" i="3"/>
  <c r="J79" i="3"/>
  <c r="J87" i="3"/>
  <c r="J95" i="3"/>
  <c r="J103" i="3"/>
  <c r="J14" i="3"/>
  <c r="J25" i="3"/>
  <c r="J36" i="3"/>
  <c r="J46" i="3"/>
  <c r="J57" i="3"/>
  <c r="J68" i="3"/>
  <c r="J78" i="3"/>
  <c r="J89" i="3"/>
  <c r="J100" i="3"/>
  <c r="J110" i="3"/>
  <c r="J119" i="3"/>
  <c r="J128" i="3"/>
  <c r="J137" i="3"/>
  <c r="J146" i="3"/>
  <c r="J156" i="3"/>
  <c r="J16" i="3"/>
  <c r="J26" i="3"/>
  <c r="J37" i="3"/>
  <c r="J48" i="3"/>
  <c r="J58" i="3"/>
  <c r="J69" i="3"/>
  <c r="J80" i="3"/>
  <c r="J90" i="3"/>
  <c r="J101" i="3"/>
  <c r="J111" i="3"/>
  <c r="J120" i="3"/>
  <c r="J129" i="3"/>
  <c r="J138" i="3"/>
  <c r="J148" i="3"/>
  <c r="J157" i="3"/>
  <c r="J18" i="3"/>
  <c r="J40" i="3"/>
  <c r="J61" i="3"/>
  <c r="J82" i="3"/>
  <c r="J104" i="3"/>
  <c r="J122" i="3"/>
  <c r="J141" i="3"/>
  <c r="J159" i="3"/>
  <c r="J20" i="3"/>
  <c r="J41" i="3"/>
  <c r="J62" i="3"/>
  <c r="J84" i="3"/>
  <c r="J105" i="3"/>
  <c r="J124" i="3"/>
  <c r="J142" i="3"/>
  <c r="J160" i="3"/>
  <c r="J17" i="3"/>
  <c r="J28" i="3"/>
  <c r="J38" i="3"/>
  <c r="J49" i="3"/>
  <c r="J60" i="3"/>
  <c r="J70" i="3"/>
  <c r="J81" i="3"/>
  <c r="J92" i="3"/>
  <c r="J102" i="3"/>
  <c r="J112" i="3"/>
  <c r="J121" i="3"/>
  <c r="J130" i="3"/>
  <c r="J140" i="3"/>
  <c r="J149" i="3"/>
  <c r="J158" i="3"/>
  <c r="J29" i="3"/>
  <c r="J50" i="3"/>
  <c r="J72" i="3"/>
  <c r="J93" i="3"/>
  <c r="J113" i="3"/>
  <c r="J132" i="3"/>
  <c r="J150" i="3"/>
  <c r="J30" i="3"/>
  <c r="J52" i="3"/>
  <c r="J73" i="3"/>
  <c r="J94" i="3"/>
  <c r="J114" i="3"/>
  <c r="J133" i="3"/>
  <c r="J151" i="3"/>
  <c r="J22" i="3"/>
  <c r="J33" i="3"/>
  <c r="J44" i="3"/>
  <c r="J54" i="3"/>
  <c r="J65" i="3"/>
  <c r="J76" i="3"/>
  <c r="J86" i="3"/>
  <c r="J97" i="3"/>
  <c r="J108" i="3"/>
  <c r="J117" i="3"/>
  <c r="J126" i="3"/>
  <c r="J135" i="3"/>
  <c r="J144" i="3"/>
  <c r="J153" i="3"/>
  <c r="I113" i="3"/>
  <c r="I65" i="3"/>
  <c r="I16" i="3"/>
  <c r="J134" i="3"/>
  <c r="J96" i="3"/>
  <c r="J53" i="3"/>
  <c r="I158" i="3"/>
  <c r="I111" i="3"/>
  <c r="I62" i="3"/>
  <c r="J127" i="3"/>
  <c r="J88" i="3"/>
  <c r="J45" i="3"/>
  <c r="I150" i="3"/>
  <c r="I102" i="3"/>
  <c r="I53" i="3"/>
  <c r="J154" i="3"/>
  <c r="J118" i="3"/>
  <c r="J77" i="3"/>
  <c r="J34" i="3"/>
  <c r="I138" i="3"/>
  <c r="I89" i="3"/>
  <c r="I40" i="3"/>
  <c r="J152" i="3"/>
  <c r="J116" i="3"/>
  <c r="J74" i="3"/>
  <c r="J32" i="3"/>
  <c r="I135" i="3"/>
  <c r="I86" i="3"/>
  <c r="I38" i="3"/>
  <c r="J136" i="3"/>
  <c r="J98" i="3"/>
  <c r="J56" i="3"/>
  <c r="J145" i="3"/>
  <c r="J109" i="3"/>
  <c r="J66" i="3"/>
  <c r="J24" i="3"/>
  <c r="I126" i="3"/>
  <c r="I77" i="3"/>
  <c r="I29" i="3"/>
  <c r="J143" i="3"/>
  <c r="J106" i="3"/>
  <c r="J64" i="3"/>
  <c r="J21" i="3"/>
  <c r="I122" i="3"/>
  <c r="I74" i="3"/>
  <c r="I20" i="3"/>
  <c r="I28" i="3"/>
  <c r="I36" i="3"/>
  <c r="I44" i="3"/>
  <c r="I52" i="3"/>
  <c r="I60" i="3"/>
  <c r="I68" i="3"/>
  <c r="I76" i="3"/>
  <c r="I84" i="3"/>
  <c r="I92" i="3"/>
  <c r="I100" i="3"/>
  <c r="I108" i="3"/>
  <c r="I116" i="3"/>
  <c r="I124" i="3"/>
  <c r="I132" i="3"/>
  <c r="I140" i="3"/>
  <c r="I148" i="3"/>
  <c r="I14" i="3"/>
  <c r="I23" i="3"/>
  <c r="I32" i="3"/>
  <c r="I41" i="3"/>
  <c r="I50" i="3"/>
  <c r="I59" i="3"/>
  <c r="I69" i="3"/>
  <c r="I78" i="3"/>
  <c r="I87" i="3"/>
  <c r="I96" i="3"/>
  <c r="I105" i="3"/>
  <c r="I114" i="3"/>
  <c r="I123" i="3"/>
  <c r="I133" i="3"/>
  <c r="I142" i="3"/>
  <c r="I151" i="3"/>
  <c r="I159" i="3"/>
  <c r="I18" i="3"/>
  <c r="I27" i="3"/>
  <c r="I37" i="3"/>
  <c r="I46" i="3"/>
  <c r="I55" i="3"/>
  <c r="I64" i="3"/>
  <c r="I73" i="3"/>
  <c r="I82" i="3"/>
  <c r="I91" i="3"/>
  <c r="I101" i="3"/>
  <c r="I110" i="3"/>
  <c r="I119" i="3"/>
  <c r="I128" i="3"/>
  <c r="I137" i="3"/>
  <c r="I146" i="3"/>
  <c r="I155" i="3"/>
  <c r="I17" i="3"/>
  <c r="I30" i="3"/>
  <c r="I42" i="3"/>
  <c r="I54" i="3"/>
  <c r="I66" i="3"/>
  <c r="I79" i="3"/>
  <c r="I90" i="3"/>
  <c r="I103" i="3"/>
  <c r="I115" i="3"/>
  <c r="I127" i="3"/>
  <c r="I139" i="3"/>
  <c r="I152" i="3"/>
  <c r="I19" i="3"/>
  <c r="I31" i="3"/>
  <c r="I43" i="3"/>
  <c r="I56" i="3"/>
  <c r="I67" i="3"/>
  <c r="I80" i="3"/>
  <c r="I93" i="3"/>
  <c r="I104" i="3"/>
  <c r="I117" i="3"/>
  <c r="I129" i="3"/>
  <c r="I141" i="3"/>
  <c r="I153" i="3"/>
  <c r="I22" i="3"/>
  <c r="I47" i="3"/>
  <c r="I71" i="3"/>
  <c r="I95" i="3"/>
  <c r="I120" i="3"/>
  <c r="I144" i="3"/>
  <c r="I24" i="3"/>
  <c r="I48" i="3"/>
  <c r="I72" i="3"/>
  <c r="I97" i="3"/>
  <c r="I121" i="3"/>
  <c r="I145" i="3"/>
  <c r="I21" i="3"/>
  <c r="I33" i="3"/>
  <c r="I45" i="3"/>
  <c r="I57" i="3"/>
  <c r="I70" i="3"/>
  <c r="I81" i="3"/>
  <c r="I94" i="3"/>
  <c r="I106" i="3"/>
  <c r="I118" i="3"/>
  <c r="I130" i="3"/>
  <c r="I143" i="3"/>
  <c r="I154" i="3"/>
  <c r="I34" i="3"/>
  <c r="I58" i="3"/>
  <c r="I83" i="3"/>
  <c r="I107" i="3"/>
  <c r="I131" i="3"/>
  <c r="I156" i="3"/>
  <c r="I35" i="3"/>
  <c r="I61" i="3"/>
  <c r="I85" i="3"/>
  <c r="I109" i="3"/>
  <c r="I134" i="3"/>
  <c r="I157" i="3"/>
  <c r="I15" i="3"/>
  <c r="I26" i="3"/>
  <c r="I39" i="3"/>
  <c r="I51" i="3"/>
  <c r="I63" i="3"/>
  <c r="I75" i="3"/>
  <c r="I88" i="3"/>
  <c r="I99" i="3"/>
  <c r="I112" i="3"/>
  <c r="I125" i="3"/>
  <c r="I136" i="3"/>
  <c r="I149" i="3"/>
  <c r="I160" i="3"/>
  <c r="J125" i="3"/>
  <c r="J85" i="3"/>
  <c r="J42" i="3"/>
  <c r="I147" i="3"/>
  <c r="I98" i="3"/>
  <c r="I49" i="3"/>
  <c r="F15" i="3"/>
  <c r="F23" i="3"/>
  <c r="F31" i="3"/>
  <c r="F39" i="3"/>
  <c r="F47" i="3"/>
  <c r="F55" i="3"/>
  <c r="F63" i="3"/>
  <c r="F71" i="3"/>
  <c r="F79" i="3"/>
  <c r="F87" i="3"/>
  <c r="F95" i="3"/>
  <c r="F103" i="3"/>
  <c r="F111" i="3"/>
  <c r="F119" i="3"/>
  <c r="F127" i="3"/>
  <c r="F135" i="3"/>
  <c r="F143" i="3"/>
  <c r="F151" i="3"/>
  <c r="F159" i="3"/>
  <c r="F19" i="3"/>
  <c r="F28" i="3"/>
  <c r="F37" i="3"/>
  <c r="F46" i="3"/>
  <c r="F56" i="3"/>
  <c r="F65" i="3"/>
  <c r="F74" i="3"/>
  <c r="F83" i="3"/>
  <c r="F92" i="3"/>
  <c r="F101" i="3"/>
  <c r="F110" i="3"/>
  <c r="F120" i="3"/>
  <c r="F129" i="3"/>
  <c r="F138" i="3"/>
  <c r="F147" i="3"/>
  <c r="F156" i="3"/>
  <c r="F17" i="3"/>
  <c r="F26" i="3"/>
  <c r="F35" i="3"/>
  <c r="F44" i="3"/>
  <c r="F53" i="3"/>
  <c r="F62" i="3"/>
  <c r="F21" i="3"/>
  <c r="F33" i="3"/>
  <c r="F45" i="3"/>
  <c r="F58" i="3"/>
  <c r="F69" i="3"/>
  <c r="F80" i="3"/>
  <c r="F90" i="3"/>
  <c r="F100" i="3"/>
  <c r="F112" i="3"/>
  <c r="F122" i="3"/>
  <c r="F132" i="3"/>
  <c r="F142" i="3"/>
  <c r="F153" i="3"/>
  <c r="F14" i="3"/>
  <c r="F27" i="3"/>
  <c r="F40" i="3"/>
  <c r="F51" i="3"/>
  <c r="F64" i="3"/>
  <c r="F75" i="3"/>
  <c r="F85" i="3"/>
  <c r="F96" i="3"/>
  <c r="F106" i="3"/>
  <c r="F116" i="3"/>
  <c r="F126" i="3"/>
  <c r="F137" i="3"/>
  <c r="F148" i="3"/>
  <c r="F158" i="3"/>
  <c r="F18" i="3"/>
  <c r="F30" i="3"/>
  <c r="F42" i="3"/>
  <c r="F54" i="3"/>
  <c r="F67" i="3"/>
  <c r="F77" i="3"/>
  <c r="F88" i="3"/>
  <c r="F98" i="3"/>
  <c r="F108" i="3"/>
  <c r="F118" i="3"/>
  <c r="F130" i="3"/>
  <c r="F140" i="3"/>
  <c r="F150" i="3"/>
  <c r="H150" i="3"/>
  <c r="H138" i="3"/>
  <c r="H126" i="3"/>
  <c r="H114" i="3"/>
  <c r="H101" i="3"/>
  <c r="H90" i="3"/>
  <c r="H77" i="3"/>
  <c r="H65" i="3"/>
  <c r="H53" i="3"/>
  <c r="H41" i="3"/>
  <c r="H28" i="3"/>
  <c r="F154" i="3"/>
  <c r="F136" i="3"/>
  <c r="F121" i="3"/>
  <c r="F104" i="3"/>
  <c r="F86" i="3"/>
  <c r="F70" i="3"/>
  <c r="F50" i="3"/>
  <c r="F32" i="3"/>
  <c r="H16" i="3"/>
  <c r="H24" i="3"/>
  <c r="H32" i="3"/>
  <c r="H40" i="3"/>
  <c r="H48" i="3"/>
  <c r="H56" i="3"/>
  <c r="H64" i="3"/>
  <c r="H72" i="3"/>
  <c r="H80" i="3"/>
  <c r="H88" i="3"/>
  <c r="H96" i="3"/>
  <c r="H104" i="3"/>
  <c r="H112" i="3"/>
  <c r="H120" i="3"/>
  <c r="H128" i="3"/>
  <c r="H136" i="3"/>
  <c r="H144" i="3"/>
  <c r="H152" i="3"/>
  <c r="H160" i="3"/>
  <c r="H15" i="3"/>
  <c r="H25" i="3"/>
  <c r="H34" i="3"/>
  <c r="H43" i="3"/>
  <c r="H52" i="3"/>
  <c r="H61" i="3"/>
  <c r="H70" i="3"/>
  <c r="H79" i="3"/>
  <c r="H89" i="3"/>
  <c r="H98" i="3"/>
  <c r="H107" i="3"/>
  <c r="H116" i="3"/>
  <c r="H125" i="3"/>
  <c r="H134" i="3"/>
  <c r="H143" i="3"/>
  <c r="H153" i="3"/>
  <c r="H20" i="3"/>
  <c r="H29" i="3"/>
  <c r="H38" i="3"/>
  <c r="H47" i="3"/>
  <c r="H57" i="3"/>
  <c r="H66" i="3"/>
  <c r="H75" i="3"/>
  <c r="H84" i="3"/>
  <c r="H93" i="3"/>
  <c r="H102" i="3"/>
  <c r="H111" i="3"/>
  <c r="H121" i="3"/>
  <c r="H130" i="3"/>
  <c r="H139" i="3"/>
  <c r="H148" i="3"/>
  <c r="H157" i="3"/>
  <c r="F149" i="3"/>
  <c r="F133" i="3"/>
  <c r="F115" i="3"/>
  <c r="F99" i="3"/>
  <c r="F82" i="3"/>
  <c r="F66" i="3"/>
  <c r="F48" i="3"/>
  <c r="F25" i="3"/>
  <c r="F29" i="3"/>
  <c r="H159" i="3"/>
  <c r="H110" i="3"/>
  <c r="H26" i="3"/>
  <c r="H158" i="3"/>
  <c r="H133" i="3"/>
  <c r="H109" i="3"/>
  <c r="H97" i="3"/>
  <c r="H73" i="3"/>
  <c r="H60" i="3"/>
  <c r="H36" i="3"/>
  <c r="H23" i="3"/>
  <c r="H156" i="3"/>
  <c r="H145" i="3"/>
  <c r="H132" i="3"/>
  <c r="H119" i="3"/>
  <c r="H108" i="3"/>
  <c r="H95" i="3"/>
  <c r="H83" i="3"/>
  <c r="H71" i="3"/>
  <c r="H59" i="3"/>
  <c r="H46" i="3"/>
  <c r="H35" i="3"/>
  <c r="H22" i="3"/>
  <c r="F145" i="3"/>
  <c r="F128" i="3"/>
  <c r="F113" i="3"/>
  <c r="F94" i="3"/>
  <c r="F78" i="3"/>
  <c r="F60" i="3"/>
  <c r="F41" i="3"/>
  <c r="F22" i="3"/>
  <c r="H147" i="3"/>
  <c r="H135" i="3"/>
  <c r="H123" i="3"/>
  <c r="H99" i="3"/>
  <c r="H86" i="3"/>
  <c r="H74" i="3"/>
  <c r="H62" i="3"/>
  <c r="H50" i="3"/>
  <c r="H37" i="3"/>
  <c r="H146" i="3"/>
  <c r="H122" i="3"/>
  <c r="H85" i="3"/>
  <c r="H49" i="3"/>
  <c r="F146" i="3"/>
  <c r="F131" i="3"/>
  <c r="F114" i="3"/>
  <c r="F97" i="3"/>
  <c r="F81" i="3"/>
  <c r="F61" i="3"/>
  <c r="F43" i="3"/>
  <c r="F24" i="3"/>
  <c r="H155" i="3"/>
  <c r="H142" i="3"/>
  <c r="H131" i="3"/>
  <c r="H118" i="3"/>
  <c r="H106" i="3"/>
  <c r="H94" i="3"/>
  <c r="H82" i="3"/>
  <c r="H69" i="3"/>
  <c r="H58" i="3"/>
  <c r="H45" i="3"/>
  <c r="H33" i="3"/>
  <c r="H21" i="3"/>
  <c r="F160" i="3"/>
  <c r="F144" i="3"/>
  <c r="F125" i="3"/>
  <c r="F109" i="3"/>
  <c r="F93" i="3"/>
  <c r="F76" i="3"/>
  <c r="F59" i="3"/>
  <c r="F38" i="3"/>
  <c r="F20" i="3"/>
  <c r="H154" i="3"/>
  <c r="H141" i="3"/>
  <c r="H129" i="3"/>
  <c r="H117" i="3"/>
  <c r="H105" i="3"/>
  <c r="H92" i="3"/>
  <c r="H81" i="3"/>
  <c r="H68" i="3"/>
  <c r="H55" i="3"/>
  <c r="H44" i="3"/>
  <c r="H31" i="3"/>
  <c r="H19" i="3"/>
  <c r="F157" i="3"/>
  <c r="F141" i="3"/>
  <c r="F124" i="3"/>
  <c r="F107" i="3"/>
  <c r="F91" i="3"/>
  <c r="F73" i="3"/>
  <c r="F57" i="3"/>
  <c r="F36" i="3"/>
  <c r="F16" i="3"/>
  <c r="G19" i="3"/>
  <c r="G27" i="3"/>
  <c r="G35" i="3"/>
  <c r="G43" i="3"/>
  <c r="G51" i="3"/>
  <c r="G59" i="3"/>
  <c r="G67" i="3"/>
  <c r="G75" i="3"/>
  <c r="G83" i="3"/>
  <c r="G91" i="3"/>
  <c r="G99" i="3"/>
  <c r="G17" i="3"/>
  <c r="G26" i="3"/>
  <c r="G36" i="3"/>
  <c r="G45" i="3"/>
  <c r="G54" i="3"/>
  <c r="G63" i="3"/>
  <c r="G72" i="3"/>
  <c r="G81" i="3"/>
  <c r="G90" i="3"/>
  <c r="G100" i="3"/>
  <c r="G108" i="3"/>
  <c r="G116" i="3"/>
  <c r="G124" i="3"/>
  <c r="G132" i="3"/>
  <c r="G140" i="3"/>
  <c r="G148" i="3"/>
  <c r="G156" i="3"/>
  <c r="E153" i="3"/>
  <c r="E142" i="3"/>
  <c r="E129" i="3"/>
  <c r="E117" i="3"/>
  <c r="E105" i="3"/>
  <c r="E93" i="3"/>
  <c r="E80" i="3"/>
  <c r="E69" i="3"/>
  <c r="E56" i="3"/>
  <c r="E44" i="3"/>
  <c r="E32" i="3"/>
  <c r="E20" i="3"/>
  <c r="G159" i="3"/>
  <c r="G150" i="3"/>
  <c r="G141" i="3"/>
  <c r="G131" i="3"/>
  <c r="G122" i="3"/>
  <c r="G113" i="3"/>
  <c r="G104" i="3"/>
  <c r="G94" i="3"/>
  <c r="G84" i="3"/>
  <c r="G73" i="3"/>
  <c r="G62" i="3"/>
  <c r="G52" i="3"/>
  <c r="G41" i="3"/>
  <c r="G31" i="3"/>
  <c r="G21" i="3"/>
  <c r="E151" i="3"/>
  <c r="E138" i="3"/>
  <c r="E126" i="3"/>
  <c r="E114" i="3"/>
  <c r="E102" i="3"/>
  <c r="E89" i="3"/>
  <c r="E78" i="3"/>
  <c r="E65" i="3"/>
  <c r="E53" i="3"/>
  <c r="E41" i="3"/>
  <c r="E29" i="3"/>
  <c r="E19" i="3"/>
  <c r="E27" i="3"/>
  <c r="E35" i="3"/>
  <c r="E43" i="3"/>
  <c r="E51" i="3"/>
  <c r="E59" i="3"/>
  <c r="E67" i="3"/>
  <c r="E75" i="3"/>
  <c r="E83" i="3"/>
  <c r="E91" i="3"/>
  <c r="E99" i="3"/>
  <c r="E107" i="3"/>
  <c r="E115" i="3"/>
  <c r="E123" i="3"/>
  <c r="E131" i="3"/>
  <c r="E139" i="3"/>
  <c r="E147" i="3"/>
  <c r="E155" i="3"/>
  <c r="E21" i="3"/>
  <c r="E30" i="3"/>
  <c r="E39" i="3"/>
  <c r="E48" i="3"/>
  <c r="E57" i="3"/>
  <c r="E66" i="3"/>
  <c r="E76" i="3"/>
  <c r="E85" i="3"/>
  <c r="E94" i="3"/>
  <c r="E103" i="3"/>
  <c r="E112" i="3"/>
  <c r="E121" i="3"/>
  <c r="E130" i="3"/>
  <c r="E140" i="3"/>
  <c r="E149" i="3"/>
  <c r="E158" i="3"/>
  <c r="E18" i="3"/>
  <c r="E28" i="3"/>
  <c r="E37" i="3"/>
  <c r="E46" i="3"/>
  <c r="E55" i="3"/>
  <c r="E64" i="3"/>
  <c r="E73" i="3"/>
  <c r="E82" i="3"/>
  <c r="E92" i="3"/>
  <c r="E101" i="3"/>
  <c r="E110" i="3"/>
  <c r="E119" i="3"/>
  <c r="E128" i="3"/>
  <c r="E137" i="3"/>
  <c r="E146" i="3"/>
  <c r="E156" i="3"/>
  <c r="G154" i="3"/>
  <c r="G145" i="3"/>
  <c r="G136" i="3"/>
  <c r="G127" i="3"/>
  <c r="G118" i="3"/>
  <c r="G109" i="3"/>
  <c r="G98" i="3"/>
  <c r="G88" i="3"/>
  <c r="G78" i="3"/>
  <c r="G68" i="3"/>
  <c r="G57" i="3"/>
  <c r="G47" i="3"/>
  <c r="G37" i="3"/>
  <c r="G25" i="3"/>
  <c r="G15" i="3"/>
  <c r="E157" i="3"/>
  <c r="E144" i="3"/>
  <c r="E133" i="3"/>
  <c r="E120" i="3"/>
  <c r="E108" i="3"/>
  <c r="E96" i="3"/>
  <c r="E84" i="3"/>
  <c r="E71" i="3"/>
  <c r="E60" i="3"/>
  <c r="E47" i="3"/>
  <c r="E34" i="3"/>
  <c r="E23" i="3"/>
  <c r="D159" i="3"/>
  <c r="D151" i="3"/>
  <c r="D143" i="3"/>
  <c r="D135" i="3"/>
  <c r="D127" i="3"/>
  <c r="D119" i="3"/>
  <c r="D111" i="3"/>
  <c r="D103" i="3"/>
  <c r="D95" i="3"/>
  <c r="D87" i="3"/>
  <c r="D79" i="3"/>
  <c r="D71" i="3"/>
  <c r="D63" i="3"/>
  <c r="D55" i="3"/>
  <c r="D47" i="3"/>
  <c r="D39" i="3"/>
  <c r="D31" i="3"/>
  <c r="D23" i="3"/>
  <c r="C155" i="3"/>
  <c r="C147" i="3"/>
  <c r="C139" i="3"/>
  <c r="C131" i="3"/>
  <c r="C123" i="3"/>
  <c r="C115" i="3"/>
  <c r="C107" i="3"/>
  <c r="C99" i="3"/>
  <c r="C91" i="3"/>
  <c r="C83" i="3"/>
  <c r="C75" i="3"/>
  <c r="C67" i="3"/>
  <c r="C59" i="3"/>
  <c r="C51" i="3"/>
  <c r="C43" i="3"/>
  <c r="C35" i="3"/>
  <c r="C27" i="3"/>
  <c r="C19" i="3"/>
  <c r="C153" i="3"/>
  <c r="C145" i="3"/>
  <c r="C137" i="3"/>
  <c r="C129" i="3"/>
  <c r="C121" i="3"/>
  <c r="C113" i="3"/>
  <c r="C105" i="3"/>
  <c r="C97" i="3"/>
  <c r="C89" i="3"/>
  <c r="C81" i="3"/>
  <c r="C73" i="3"/>
  <c r="C65" i="3"/>
  <c r="C57" i="3"/>
  <c r="C49" i="3"/>
  <c r="C41" i="3"/>
  <c r="C33" i="3"/>
  <c r="C25" i="3"/>
  <c r="B128" i="3"/>
  <c r="B158" i="3"/>
  <c r="B142" i="3"/>
  <c r="B134" i="3"/>
  <c r="B126" i="3"/>
  <c r="B118" i="3"/>
  <c r="B102" i="3"/>
  <c r="B94" i="3"/>
  <c r="B86" i="3"/>
  <c r="B78" i="3"/>
  <c r="B70" i="3"/>
  <c r="B62" i="3"/>
  <c r="B54" i="3"/>
  <c r="B46" i="3"/>
  <c r="B38" i="3"/>
  <c r="B30" i="3"/>
  <c r="B14" i="3"/>
  <c r="B157" i="3"/>
  <c r="B149" i="3"/>
  <c r="B141" i="3"/>
  <c r="B133" i="3"/>
  <c r="B125" i="3"/>
  <c r="B117" i="3"/>
  <c r="B109" i="3"/>
  <c r="B101" i="3"/>
  <c r="B93" i="3"/>
  <c r="B85" i="3"/>
  <c r="B77" i="3"/>
  <c r="B69" i="3"/>
  <c r="B61" i="3"/>
  <c r="B53" i="3"/>
  <c r="B45" i="3"/>
  <c r="B37" i="3"/>
  <c r="B29" i="3"/>
  <c r="B21" i="3"/>
  <c r="B156" i="3"/>
  <c r="B148" i="3"/>
  <c r="B140" i="3"/>
  <c r="B132" i="3"/>
  <c r="B124" i="3"/>
  <c r="B116" i="3"/>
  <c r="B108" i="3"/>
  <c r="B100" i="3"/>
  <c r="B92" i="3"/>
  <c r="B84" i="3"/>
  <c r="B76" i="3"/>
  <c r="B68" i="3"/>
  <c r="B60" i="3"/>
  <c r="B52" i="3"/>
  <c r="B44" i="3"/>
  <c r="B36" i="3"/>
  <c r="B28" i="3"/>
  <c r="B20" i="3"/>
  <c r="B155" i="3"/>
  <c r="B147" i="3"/>
  <c r="B139" i="3"/>
  <c r="B131" i="3"/>
  <c r="B123" i="3"/>
  <c r="B115" i="3"/>
  <c r="B107" i="3"/>
  <c r="B99" i="3"/>
  <c r="B91" i="3"/>
  <c r="B83" i="3"/>
  <c r="B75" i="3"/>
  <c r="B67" i="3"/>
  <c r="B59" i="3"/>
  <c r="B51" i="3"/>
  <c r="B43" i="3"/>
  <c r="B35" i="3"/>
  <c r="B27" i="3"/>
  <c r="B19" i="3"/>
  <c r="B136" i="3"/>
  <c r="B150" i="3"/>
  <c r="B110" i="3"/>
  <c r="B22" i="3"/>
  <c r="B154" i="3"/>
  <c r="B146" i="3"/>
  <c r="B138" i="3"/>
  <c r="B130" i="3"/>
  <c r="B122" i="3"/>
  <c r="B114" i="3"/>
  <c r="B106" i="3"/>
  <c r="B98" i="3"/>
  <c r="B90" i="3"/>
  <c r="B82" i="3"/>
  <c r="B74" i="3"/>
  <c r="B66" i="3"/>
  <c r="B58" i="3"/>
  <c r="B50" i="3"/>
  <c r="B42" i="3"/>
  <c r="B34" i="3"/>
  <c r="B26" i="3"/>
  <c r="B18" i="3"/>
  <c r="B153" i="3"/>
  <c r="B145" i="3"/>
  <c r="B137" i="3"/>
  <c r="B129" i="3"/>
  <c r="B121" i="3"/>
  <c r="B113" i="3"/>
  <c r="B105" i="3"/>
  <c r="B97" i="3"/>
  <c r="B89" i="3"/>
  <c r="B81" i="3"/>
  <c r="B73" i="3"/>
  <c r="B65" i="3"/>
  <c r="B57" i="3"/>
  <c r="B49" i="3"/>
  <c r="B41" i="3"/>
  <c r="B33" i="3"/>
  <c r="B25" i="3"/>
  <c r="B17" i="3"/>
  <c r="B160" i="3"/>
  <c r="B152" i="3"/>
  <c r="B144" i="3"/>
  <c r="B120" i="3"/>
  <c r="B112" i="3"/>
  <c r="B104" i="3"/>
  <c r="B96" i="3"/>
  <c r="B88" i="3"/>
  <c r="B80" i="3"/>
  <c r="B72" i="3"/>
  <c r="B64" i="3"/>
  <c r="B56" i="3"/>
  <c r="B48" i="3"/>
  <c r="B40" i="3"/>
  <c r="B32" i="3"/>
  <c r="B24" i="3"/>
  <c r="B16" i="3"/>
  <c r="B159" i="3"/>
  <c r="B151" i="3"/>
  <c r="B143" i="3"/>
  <c r="B135" i="3"/>
  <c r="B127" i="3"/>
  <c r="B119" i="3"/>
  <c r="B111" i="3"/>
  <c r="B103" i="3"/>
  <c r="B95" i="3"/>
  <c r="B87" i="3"/>
  <c r="B79" i="3"/>
  <c r="B71" i="3"/>
  <c r="B63" i="3"/>
  <c r="B55" i="3"/>
  <c r="B47" i="3"/>
  <c r="B39" i="3"/>
  <c r="B31" i="3"/>
  <c r="B23" i="3"/>
  <c r="E146" i="6"/>
  <c r="T122" i="6"/>
  <c r="D167" i="6"/>
  <c r="L97" i="6"/>
  <c r="AM42" i="6"/>
  <c r="AL92" i="6"/>
  <c r="K147" i="6"/>
  <c r="AL93" i="6"/>
  <c r="E153" i="6"/>
  <c r="J107" i="6"/>
  <c r="AK53" i="6"/>
  <c r="AK52" i="6"/>
  <c r="J103" i="6"/>
  <c r="AK49" i="6"/>
  <c r="AK48" i="6"/>
  <c r="K107" i="6"/>
  <c r="AL53" i="6"/>
  <c r="AL52" i="6"/>
  <c r="L153" i="6"/>
  <c r="AM99" i="6"/>
  <c r="F146" i="6"/>
  <c r="F167" i="6"/>
  <c r="J97" i="6"/>
  <c r="AK42" i="6"/>
  <c r="K157" i="6"/>
  <c r="AL103" i="6"/>
  <c r="K131" i="6"/>
  <c r="AL76" i="6"/>
  <c r="S130" i="6"/>
  <c r="J115" i="6"/>
  <c r="AK61" i="6"/>
  <c r="AK60" i="6"/>
  <c r="L123" i="6"/>
  <c r="AM69" i="6"/>
  <c r="K102" i="6"/>
  <c r="AL47" i="6"/>
  <c r="K92" i="6"/>
  <c r="D73" i="6"/>
  <c r="L111" i="6"/>
  <c r="AM56" i="6"/>
  <c r="T110" i="6"/>
  <c r="AL42" i="6"/>
  <c r="K97" i="6"/>
  <c r="J99" i="7"/>
  <c r="K98" i="7"/>
  <c r="K154" i="6"/>
  <c r="AL100" i="6"/>
  <c r="S153" i="6"/>
  <c r="M151" i="6"/>
  <c r="U150" i="6"/>
  <c r="J24" i="7"/>
  <c r="K24" i="7"/>
  <c r="K23" i="7"/>
  <c r="K139" i="6"/>
  <c r="AL85" i="6"/>
  <c r="S138" i="6"/>
  <c r="J92" i="6"/>
  <c r="C73" i="6"/>
  <c r="U160" i="6"/>
  <c r="M164" i="6"/>
  <c r="U164" i="6"/>
  <c r="J32" i="7"/>
  <c r="K32" i="7"/>
  <c r="K31" i="7"/>
  <c r="U134" i="6"/>
  <c r="M135" i="6"/>
  <c r="K95" i="7"/>
  <c r="J96" i="7"/>
  <c r="K119" i="6"/>
  <c r="AL65" i="6"/>
  <c r="S118" i="6"/>
  <c r="J119" i="6"/>
  <c r="R118" i="6"/>
  <c r="J123" i="6"/>
  <c r="AK69" i="6"/>
  <c r="R122" i="6"/>
  <c r="J60" i="7"/>
  <c r="K60" i="7"/>
  <c r="K59" i="7"/>
  <c r="F72" i="6"/>
  <c r="M88" i="6"/>
  <c r="M89" i="6"/>
  <c r="M90" i="6"/>
  <c r="M91" i="6"/>
  <c r="L147" i="6"/>
  <c r="T146" i="6"/>
  <c r="U118" i="6"/>
  <c r="M119" i="6"/>
  <c r="T126" i="6"/>
  <c r="L127" i="6"/>
  <c r="J127" i="6"/>
  <c r="AK73" i="6"/>
  <c r="R126" i="6"/>
  <c r="K79" i="7"/>
  <c r="J80" i="7"/>
  <c r="K80" i="7"/>
  <c r="M143" i="6"/>
  <c r="U142" i="6"/>
  <c r="T134" i="6"/>
  <c r="L135" i="6"/>
  <c r="AM81" i="6"/>
  <c r="T138" i="6"/>
  <c r="S150" i="6"/>
  <c r="K151" i="6"/>
  <c r="J76" i="7"/>
  <c r="K76" i="7"/>
  <c r="K75" i="7"/>
  <c r="R156" i="6"/>
  <c r="J160" i="6"/>
  <c r="AK106" i="6"/>
  <c r="J157" i="6"/>
  <c r="AK103" i="6"/>
  <c r="L131" i="6"/>
  <c r="T130" i="6"/>
  <c r="M139" i="6"/>
  <c r="U138" i="6"/>
  <c r="U110" i="6"/>
  <c r="M111" i="6"/>
  <c r="U111" i="6"/>
  <c r="R146" i="6"/>
  <c r="J147" i="6"/>
  <c r="AK93" i="6"/>
  <c r="K135" i="6"/>
  <c r="S134" i="6"/>
  <c r="I95" i="7"/>
  <c r="S110" i="6"/>
  <c r="K111" i="6"/>
  <c r="J72" i="7"/>
  <c r="K72" i="7"/>
  <c r="K71" i="7"/>
  <c r="J150" i="6"/>
  <c r="AK96" i="6"/>
  <c r="R149" i="6"/>
  <c r="U157" i="6"/>
  <c r="M158" i="6"/>
  <c r="J111" i="6"/>
  <c r="AK57" i="6"/>
  <c r="R110" i="6"/>
  <c r="R114" i="6"/>
  <c r="J153" i="6"/>
  <c r="AK99" i="6"/>
  <c r="T150" i="6"/>
  <c r="L151" i="6"/>
  <c r="S114" i="6"/>
  <c r="K115" i="6"/>
  <c r="J92" i="7"/>
  <c r="K92" i="7"/>
  <c r="K91" i="7"/>
  <c r="L119" i="6"/>
  <c r="T118" i="6"/>
  <c r="J40" i="7"/>
  <c r="K40" i="7"/>
  <c r="K39" i="7"/>
  <c r="J135" i="6"/>
  <c r="AK81" i="6"/>
  <c r="R134" i="6"/>
  <c r="K47" i="7"/>
  <c r="J48" i="7"/>
  <c r="K48" i="7"/>
  <c r="J139" i="6"/>
  <c r="AK85" i="6"/>
  <c r="R138" i="6"/>
  <c r="K143" i="6"/>
  <c r="AL89" i="6"/>
  <c r="S142" i="6"/>
  <c r="S146" i="6"/>
  <c r="I105" i="7"/>
  <c r="L105" i="7"/>
  <c r="L101" i="7"/>
  <c r="U122" i="6"/>
  <c r="M123" i="6"/>
  <c r="U123" i="6"/>
  <c r="L92" i="6"/>
  <c r="E73" i="6"/>
  <c r="K123" i="6"/>
  <c r="AL69" i="6"/>
  <c r="S122" i="6"/>
  <c r="S126" i="6"/>
  <c r="L143" i="6"/>
  <c r="T142" i="6"/>
  <c r="J56" i="7"/>
  <c r="K56" i="7"/>
  <c r="K55" i="7"/>
  <c r="T156" i="6"/>
  <c r="R142" i="6"/>
  <c r="J143" i="6"/>
  <c r="J64" i="7"/>
  <c r="K64" i="7"/>
  <c r="K63" i="7"/>
  <c r="J68" i="7"/>
  <c r="K68" i="7"/>
  <c r="K67" i="7"/>
  <c r="M147" i="6"/>
  <c r="U146" i="6"/>
  <c r="J88" i="7"/>
  <c r="K88" i="7"/>
  <c r="K87" i="7"/>
  <c r="U114" i="6"/>
  <c r="M115" i="6"/>
  <c r="U126" i="6"/>
  <c r="M127" i="6"/>
  <c r="J131" i="6"/>
  <c r="R130" i="6"/>
  <c r="U130" i="6"/>
  <c r="M131" i="6"/>
  <c r="U131" i="6"/>
  <c r="M101" i="7"/>
  <c r="K101" i="7"/>
  <c r="J105" i="7"/>
  <c r="J102" i="7"/>
  <c r="K43" i="7"/>
  <c r="J44" i="7"/>
  <c r="K44" i="7"/>
  <c r="U154" i="6"/>
  <c r="M155" i="6"/>
  <c r="U155" i="6"/>
  <c r="L115" i="6"/>
  <c r="T114" i="6"/>
  <c r="K164" i="6"/>
  <c r="S160" i="6"/>
  <c r="E167" i="6"/>
  <c r="L168" i="6"/>
  <c r="L160" i="6"/>
  <c r="AM106" i="6"/>
  <c r="U139" i="6"/>
  <c r="S157" i="6"/>
  <c r="K158" i="6"/>
  <c r="AL104" i="6"/>
  <c r="L167" i="6"/>
  <c r="U115" i="6"/>
  <c r="S151" i="6"/>
  <c r="AL97" i="6"/>
  <c r="T127" i="6"/>
  <c r="AM73" i="6"/>
  <c r="K98" i="6"/>
  <c r="AL43" i="6"/>
  <c r="T115" i="6"/>
  <c r="AM61" i="6"/>
  <c r="K103" i="6"/>
  <c r="AL49" i="6"/>
  <c r="AL48" i="6"/>
  <c r="R143" i="6"/>
  <c r="AK89" i="6"/>
  <c r="T143" i="6"/>
  <c r="AM89" i="6"/>
  <c r="L154" i="6"/>
  <c r="AM100" i="6"/>
  <c r="T123" i="6"/>
  <c r="AM65" i="6"/>
  <c r="J93" i="6"/>
  <c r="AK38" i="6"/>
  <c r="J98" i="6"/>
  <c r="AK43" i="6"/>
  <c r="T153" i="6"/>
  <c r="S111" i="6"/>
  <c r="AL57" i="6"/>
  <c r="U143" i="6"/>
  <c r="S115" i="6"/>
  <c r="AL61" i="6"/>
  <c r="T147" i="6"/>
  <c r="AM93" i="6"/>
  <c r="R119" i="6"/>
  <c r="AK65" i="6"/>
  <c r="AM57" i="6"/>
  <c r="T111" i="6"/>
  <c r="M161" i="6"/>
  <c r="M162" i="6"/>
  <c r="D72" i="6"/>
  <c r="K88" i="6"/>
  <c r="S164" i="6"/>
  <c r="AL110" i="6"/>
  <c r="R131" i="6"/>
  <c r="AK77" i="6"/>
  <c r="L93" i="6"/>
  <c r="AM38" i="6"/>
  <c r="T151" i="6"/>
  <c r="AM97" i="6"/>
  <c r="S135" i="6"/>
  <c r="AL81" i="6"/>
  <c r="T131" i="6"/>
  <c r="AM77" i="6"/>
  <c r="K93" i="6"/>
  <c r="AL38" i="6"/>
  <c r="S131" i="6"/>
  <c r="AL77" i="6"/>
  <c r="L98" i="6"/>
  <c r="AM43" i="6"/>
  <c r="T160" i="6"/>
  <c r="L157" i="6"/>
  <c r="AM103" i="6"/>
  <c r="M105" i="7"/>
  <c r="K105" i="7"/>
  <c r="U147" i="6"/>
  <c r="S123" i="6"/>
  <c r="S127" i="6"/>
  <c r="I102" i="7"/>
  <c r="R160" i="6"/>
  <c r="J164" i="6"/>
  <c r="J88" i="6"/>
  <c r="C72" i="6"/>
  <c r="S143" i="6"/>
  <c r="S147" i="6"/>
  <c r="J151" i="6"/>
  <c r="R150" i="6"/>
  <c r="U127" i="6"/>
  <c r="L88" i="6"/>
  <c r="E72" i="6"/>
  <c r="R111" i="6"/>
  <c r="R115" i="6"/>
  <c r="U119" i="6"/>
  <c r="U135" i="6"/>
  <c r="K155" i="6"/>
  <c r="S154" i="6"/>
  <c r="U158" i="6"/>
  <c r="M159" i="6"/>
  <c r="U159" i="6"/>
  <c r="R123" i="6"/>
  <c r="R135" i="6"/>
  <c r="I96" i="7"/>
  <c r="I110" i="7"/>
  <c r="I111" i="7"/>
  <c r="S139" i="6"/>
  <c r="L155" i="6"/>
  <c r="K161" i="6"/>
  <c r="AL107" i="6"/>
  <c r="R153" i="6"/>
  <c r="J154" i="6"/>
  <c r="AK100" i="6"/>
  <c r="R147" i="6"/>
  <c r="R127" i="6"/>
  <c r="F71" i="6"/>
  <c r="M84" i="6"/>
  <c r="M85" i="6"/>
  <c r="M86" i="6"/>
  <c r="M87" i="6"/>
  <c r="S119" i="6"/>
  <c r="J103" i="7"/>
  <c r="K102" i="7"/>
  <c r="U161" i="6"/>
  <c r="K159" i="6"/>
  <c r="S158" i="6"/>
  <c r="R139" i="6"/>
  <c r="T119" i="6"/>
  <c r="R157" i="6"/>
  <c r="J158" i="6"/>
  <c r="AK104" i="6"/>
  <c r="T135" i="6"/>
  <c r="T139" i="6"/>
  <c r="K96" i="7"/>
  <c r="J110" i="7"/>
  <c r="U151" i="6"/>
  <c r="J100" i="7"/>
  <c r="K100" i="7"/>
  <c r="K99" i="7"/>
  <c r="L169" i="6"/>
  <c r="L164" i="6"/>
  <c r="T164" i="6"/>
  <c r="J111" i="7"/>
  <c r="J89" i="6"/>
  <c r="AK34" i="6"/>
  <c r="L99" i="6"/>
  <c r="AM45" i="6"/>
  <c r="AM44" i="6"/>
  <c r="K99" i="6"/>
  <c r="AL45" i="6"/>
  <c r="AL44" i="6"/>
  <c r="AL34" i="6"/>
  <c r="K89" i="6"/>
  <c r="J94" i="6"/>
  <c r="AK39" i="6"/>
  <c r="T155" i="6"/>
  <c r="AM101" i="6"/>
  <c r="L89" i="6"/>
  <c r="AM34" i="6"/>
  <c r="R164" i="6"/>
  <c r="AK110" i="6"/>
  <c r="J99" i="6"/>
  <c r="AK45" i="6"/>
  <c r="AK44" i="6"/>
  <c r="T154" i="6"/>
  <c r="J161" i="6"/>
  <c r="AK107" i="6"/>
  <c r="D71" i="6"/>
  <c r="K84" i="6"/>
  <c r="S155" i="6"/>
  <c r="AL101" i="6"/>
  <c r="S159" i="6"/>
  <c r="AL105" i="6"/>
  <c r="R151" i="6"/>
  <c r="AK97" i="6"/>
  <c r="L161" i="6"/>
  <c r="AM107" i="6"/>
  <c r="K94" i="6"/>
  <c r="AL39" i="6"/>
  <c r="L94" i="6"/>
  <c r="AM39" i="6"/>
  <c r="J104" i="7"/>
  <c r="K104" i="7"/>
  <c r="K103" i="7"/>
  <c r="K162" i="6"/>
  <c r="AL108" i="6"/>
  <c r="S161" i="6"/>
  <c r="L84" i="6"/>
  <c r="E71" i="6"/>
  <c r="U162" i="6"/>
  <c r="M163" i="6"/>
  <c r="U163" i="6"/>
  <c r="F70" i="6"/>
  <c r="M80" i="6"/>
  <c r="M81" i="6"/>
  <c r="M82" i="6"/>
  <c r="M83" i="6"/>
  <c r="T157" i="6"/>
  <c r="L158" i="6"/>
  <c r="AM104" i="6"/>
  <c r="R154" i="6"/>
  <c r="J155" i="6"/>
  <c r="I103" i="7"/>
  <c r="I104" i="7"/>
  <c r="R158" i="6"/>
  <c r="J159" i="6"/>
  <c r="J84" i="6"/>
  <c r="C71" i="6"/>
  <c r="I112" i="7"/>
  <c r="AM110" i="6"/>
  <c r="L162" i="6"/>
  <c r="AM108" i="6"/>
  <c r="R161" i="6"/>
  <c r="J112" i="7"/>
  <c r="L85" i="6"/>
  <c r="AM30" i="6"/>
  <c r="K95" i="6"/>
  <c r="AL41" i="6"/>
  <c r="AL40" i="6"/>
  <c r="K85" i="6"/>
  <c r="AL30" i="6"/>
  <c r="J162" i="6"/>
  <c r="AK108" i="6"/>
  <c r="K80" i="6"/>
  <c r="D70" i="6"/>
  <c r="L90" i="6"/>
  <c r="AM35" i="6"/>
  <c r="R159" i="6"/>
  <c r="AK105" i="6"/>
  <c r="R155" i="6"/>
  <c r="AK101" i="6"/>
  <c r="J95" i="6"/>
  <c r="AK41" i="6"/>
  <c r="AK40" i="6"/>
  <c r="J90" i="6"/>
  <c r="AK35" i="6"/>
  <c r="J85" i="6"/>
  <c r="AK30" i="6"/>
  <c r="T161" i="6"/>
  <c r="L95" i="6"/>
  <c r="AM41" i="6"/>
  <c r="AM40" i="6"/>
  <c r="K90" i="6"/>
  <c r="AL35" i="6"/>
  <c r="J80" i="6"/>
  <c r="C70" i="6"/>
  <c r="T158" i="6"/>
  <c r="L159" i="6"/>
  <c r="L163" i="6"/>
  <c r="AM109" i="6"/>
  <c r="K163" i="6"/>
  <c r="S167" i="6"/>
  <c r="S162" i="6"/>
  <c r="S169" i="6"/>
  <c r="L80" i="6"/>
  <c r="E70" i="6"/>
  <c r="F69" i="6"/>
  <c r="M76" i="6"/>
  <c r="M77" i="6"/>
  <c r="M78" i="6"/>
  <c r="M79" i="6"/>
  <c r="T162" i="6"/>
  <c r="T167" i="6"/>
  <c r="T169" i="6"/>
  <c r="R167" i="6"/>
  <c r="AL26" i="6"/>
  <c r="K81" i="6"/>
  <c r="J163" i="6"/>
  <c r="L81" i="6"/>
  <c r="AM26" i="6"/>
  <c r="T159" i="6"/>
  <c r="AM105" i="6"/>
  <c r="R162" i="6"/>
  <c r="K86" i="6"/>
  <c r="AL31" i="6"/>
  <c r="J86" i="6"/>
  <c r="AK31" i="6"/>
  <c r="R169" i="6"/>
  <c r="J91" i="6"/>
  <c r="AK37" i="6"/>
  <c r="AK36" i="6"/>
  <c r="L91" i="6"/>
  <c r="AM37" i="6"/>
  <c r="AM36" i="6"/>
  <c r="S163" i="6"/>
  <c r="AL109" i="6"/>
  <c r="J81" i="6"/>
  <c r="AK26" i="6"/>
  <c r="K91" i="6"/>
  <c r="AL37" i="6"/>
  <c r="AL36" i="6"/>
  <c r="K76" i="6"/>
  <c r="D69" i="6"/>
  <c r="L86" i="6"/>
  <c r="AM31" i="6"/>
  <c r="T163" i="6"/>
  <c r="F68" i="6"/>
  <c r="M72" i="6"/>
  <c r="M73" i="6"/>
  <c r="M74" i="6"/>
  <c r="M75" i="6"/>
  <c r="L76" i="6"/>
  <c r="E69" i="6"/>
  <c r="J76" i="6"/>
  <c r="C69" i="6"/>
  <c r="J82" i="6"/>
  <c r="AK27" i="6"/>
  <c r="L87" i="6"/>
  <c r="AM33" i="6"/>
  <c r="AM32" i="6"/>
  <c r="K82" i="6"/>
  <c r="AL27" i="6"/>
  <c r="D68" i="6"/>
  <c r="K72" i="6"/>
  <c r="K77" i="6"/>
  <c r="AL22" i="6"/>
  <c r="L77" i="6"/>
  <c r="AM22" i="6"/>
  <c r="L82" i="6"/>
  <c r="AM27" i="6"/>
  <c r="J77" i="6"/>
  <c r="AK22" i="6"/>
  <c r="K87" i="6"/>
  <c r="AL33" i="6"/>
  <c r="AL32" i="6"/>
  <c r="J87" i="6"/>
  <c r="AK33" i="6"/>
  <c r="AK32" i="6"/>
  <c r="R163" i="6"/>
  <c r="AK109" i="6"/>
  <c r="J72" i="6"/>
  <c r="C68" i="6"/>
  <c r="L72" i="6"/>
  <c r="E68" i="6"/>
  <c r="M68" i="6"/>
  <c r="M69" i="6"/>
  <c r="M70" i="6"/>
  <c r="M71" i="6"/>
  <c r="F91" i="6"/>
  <c r="J78" i="6"/>
  <c r="AK23" i="6"/>
  <c r="K83" i="6"/>
  <c r="AL29" i="6"/>
  <c r="AL28" i="6"/>
  <c r="L78" i="6"/>
  <c r="AM23" i="6"/>
  <c r="K73" i="6"/>
  <c r="AL18" i="6"/>
  <c r="J73" i="6"/>
  <c r="AK18" i="6"/>
  <c r="D91" i="6"/>
  <c r="K68" i="6"/>
  <c r="L83" i="6"/>
  <c r="AM29" i="6"/>
  <c r="AM28" i="6"/>
  <c r="L73" i="6"/>
  <c r="AM18" i="6"/>
  <c r="K78" i="6"/>
  <c r="AL23" i="6"/>
  <c r="J83" i="6"/>
  <c r="AK29" i="6"/>
  <c r="AK28" i="6"/>
  <c r="L68" i="6"/>
  <c r="E91" i="6"/>
  <c r="J68" i="6"/>
  <c r="C91" i="6"/>
  <c r="J69" i="6"/>
  <c r="AK14" i="6"/>
  <c r="L74" i="6"/>
  <c r="AM19" i="6"/>
  <c r="K74" i="6"/>
  <c r="AL19" i="6"/>
  <c r="L69" i="6"/>
  <c r="AM14" i="6"/>
  <c r="L79" i="6"/>
  <c r="AM25" i="6"/>
  <c r="AM24" i="6"/>
  <c r="AL14" i="6"/>
  <c r="K69" i="6"/>
  <c r="K79" i="6"/>
  <c r="AL25" i="6"/>
  <c r="AL24" i="6"/>
  <c r="J74" i="6"/>
  <c r="AK19" i="6"/>
  <c r="J79" i="6"/>
  <c r="AK25" i="6"/>
  <c r="AK24" i="6"/>
  <c r="L70" i="6"/>
  <c r="AM15" i="6"/>
  <c r="K75" i="6"/>
  <c r="AL21" i="6"/>
  <c r="AL20" i="6"/>
  <c r="J75" i="6"/>
  <c r="AK21" i="6"/>
  <c r="AK20" i="6"/>
  <c r="K70" i="6"/>
  <c r="AL15" i="6"/>
  <c r="L75" i="6"/>
  <c r="AM21" i="6"/>
  <c r="AM20" i="6"/>
  <c r="J70" i="6"/>
  <c r="AK15" i="6"/>
  <c r="K71" i="6"/>
  <c r="AL17" i="6"/>
  <c r="AL16" i="6"/>
  <c r="J71" i="6"/>
  <c r="AK17" i="6"/>
  <c r="AK16" i="6"/>
  <c r="L71" i="6"/>
  <c r="AM17" i="6"/>
  <c r="AM16" i="6"/>
</calcChain>
</file>

<file path=xl/comments1.xml><?xml version="1.0" encoding="utf-8"?>
<comments xmlns="http://schemas.openxmlformats.org/spreadsheetml/2006/main">
  <authors>
    <author>Camilla Gøthler</author>
  </authors>
  <commentList>
    <comment ref="A1" authorId="0" shapeId="0">
      <text>
        <r>
          <rPr>
            <b/>
            <sz val="8"/>
            <color indexed="81"/>
            <rFont val="Tahoma"/>
            <family val="2"/>
          </rPr>
          <t>Macrobond:</t>
        </r>
        <r>
          <rPr>
            <sz val="8"/>
            <color indexed="81"/>
            <rFont val="Tahoma"/>
            <family val="2"/>
          </rPr>
          <t xml:space="preserve"> Please do not modify the labels in this column. They identify the values to the right</t>
        </r>
        <r>
          <rPr>
            <b/>
            <sz val="8"/>
            <color indexed="81"/>
            <rFont val="Tahoma"/>
            <family val="2"/>
          </rPr>
          <t>.</t>
        </r>
      </text>
    </comment>
    <comment ref="A13" authorId="0" shapeId="0">
      <text>
        <r>
          <rPr>
            <b/>
            <sz val="8"/>
            <color indexed="81"/>
            <rFont val="Tahoma"/>
            <family val="2"/>
          </rPr>
          <t>Macrobond:</t>
        </r>
        <r>
          <rPr>
            <sz val="8"/>
            <color indexed="81"/>
            <rFont val="Tahoma"/>
            <family val="2"/>
          </rPr>
          <t xml:space="preserve"> Please type dates below. If several dates are added only values with a corresponding date will be used. If only one date is added that date will be the start date and the rest of the dates will be calculated automatically according to the specified frequency. The first date must start within 10 rows below this cell.</t>
        </r>
      </text>
    </comment>
  </commentList>
</comments>
</file>

<file path=xl/comments2.xml><?xml version="1.0" encoding="utf-8"?>
<comments xmlns="http://schemas.openxmlformats.org/spreadsheetml/2006/main">
  <authors>
    <author>Camilla Gøthler</author>
  </authors>
  <commentList>
    <comment ref="AJ1" authorId="0" shapeId="0">
      <text>
        <r>
          <rPr>
            <b/>
            <sz val="8"/>
            <color indexed="81"/>
            <rFont val="Tahoma"/>
            <family val="2"/>
          </rPr>
          <t>Macrobond:</t>
        </r>
        <r>
          <rPr>
            <sz val="8"/>
            <color indexed="81"/>
            <rFont val="Tahoma"/>
            <family val="2"/>
          </rPr>
          <t xml:space="preserve"> Please do not modify the labels in this column. They identify the values to the right</t>
        </r>
        <r>
          <rPr>
            <b/>
            <sz val="8"/>
            <color indexed="81"/>
            <rFont val="Tahoma"/>
            <family val="2"/>
          </rPr>
          <t>.</t>
        </r>
      </text>
    </comment>
    <comment ref="AJ13" authorId="0" shapeId="0">
      <text>
        <r>
          <rPr>
            <b/>
            <sz val="8"/>
            <color indexed="81"/>
            <rFont val="Tahoma"/>
            <family val="2"/>
          </rPr>
          <t>Macrobond:</t>
        </r>
        <r>
          <rPr>
            <sz val="8"/>
            <color indexed="81"/>
            <rFont val="Tahoma"/>
            <family val="2"/>
          </rPr>
          <t xml:space="preserve"> Please type dates below. If several dates are added only values with a corresponding date will be used. If only one date is added that date will be the start date and the rest of the dates will be calculated automatically according to the specified frequency. The first date must start within 10 rows below this cell.</t>
        </r>
      </text>
    </comment>
  </commentList>
</comments>
</file>

<file path=xl/sharedStrings.xml><?xml version="1.0" encoding="utf-8"?>
<sst xmlns="http://schemas.openxmlformats.org/spreadsheetml/2006/main" count="1004" uniqueCount="381">
  <si>
    <t>Ejendomspriser på boligmarkedet efter priser på realiserede handler, ejendomskategori, tid og postnumre</t>
  </si>
  <si>
    <t>Enhed: Kr. pr. kvadratmeter</t>
  </si>
  <si>
    <t>1000-1499 Kbh.K.</t>
  </si>
  <si>
    <t>1500-1799 Kbh.V.</t>
  </si>
  <si>
    <t>1800-1999 Frederiksberg C</t>
  </si>
  <si>
    <t>2000 Frederiksberg</t>
  </si>
  <si>
    <t>2100 København Ø</t>
  </si>
  <si>
    <t>2200 København N</t>
  </si>
  <si>
    <t>2300 København S</t>
  </si>
  <si>
    <t>2400 København NV</t>
  </si>
  <si>
    <t>2450 København SV</t>
  </si>
  <si>
    <t>2500 Valby</t>
  </si>
  <si>
    <t>Realiseret handelspris</t>
  </si>
  <si>
    <t>Ejerlejlighed</t>
  </si>
  <si>
    <t>1992K1</t>
  </si>
  <si>
    <t>1992K2</t>
  </si>
  <si>
    <t>1992K3</t>
  </si>
  <si>
    <t>1992K4</t>
  </si>
  <si>
    <t>1993K1</t>
  </si>
  <si>
    <t>1993K2</t>
  </si>
  <si>
    <t>1993K3</t>
  </si>
  <si>
    <t>1993K4</t>
  </si>
  <si>
    <t>1994K1</t>
  </si>
  <si>
    <t>1994K2</t>
  </si>
  <si>
    <t>1994K3</t>
  </si>
  <si>
    <t>1994K4</t>
  </si>
  <si>
    <t>1995K1</t>
  </si>
  <si>
    <t>1995K2</t>
  </si>
  <si>
    <t>1995K3</t>
  </si>
  <si>
    <t>1995K4</t>
  </si>
  <si>
    <t>1996K1</t>
  </si>
  <si>
    <t>1996K2</t>
  </si>
  <si>
    <t>1996K3</t>
  </si>
  <si>
    <t>1996K4</t>
  </si>
  <si>
    <t>1997K1</t>
  </si>
  <si>
    <t>1997K2</t>
  </si>
  <si>
    <t>1997K3</t>
  </si>
  <si>
    <t>1997K4</t>
  </si>
  <si>
    <t>1998K1</t>
  </si>
  <si>
    <t>1998K2</t>
  </si>
  <si>
    <t>1998K3</t>
  </si>
  <si>
    <t>1998K4</t>
  </si>
  <si>
    <t>1999K1</t>
  </si>
  <si>
    <t>1999K2</t>
  </si>
  <si>
    <t>1999K3</t>
  </si>
  <si>
    <t>1999K4</t>
  </si>
  <si>
    <t>2000K1</t>
  </si>
  <si>
    <t>2000K2</t>
  </si>
  <si>
    <t>2000K3</t>
  </si>
  <si>
    <t>2000K4</t>
  </si>
  <si>
    <t>2001K1</t>
  </si>
  <si>
    <t>2001K2</t>
  </si>
  <si>
    <t>2001K3</t>
  </si>
  <si>
    <t>2001K4</t>
  </si>
  <si>
    <t>2002K1</t>
  </si>
  <si>
    <t>2002K2</t>
  </si>
  <si>
    <t>2002K3</t>
  </si>
  <si>
    <t>2002K4</t>
  </si>
  <si>
    <t>2003K1</t>
  </si>
  <si>
    <t>2003K2</t>
  </si>
  <si>
    <t>2003K3</t>
  </si>
  <si>
    <t>2003K4</t>
  </si>
  <si>
    <t>2004K1</t>
  </si>
  <si>
    <t>2004K2</t>
  </si>
  <si>
    <t>2004K3</t>
  </si>
  <si>
    <t>2004K4</t>
  </si>
  <si>
    <t>2005K1</t>
  </si>
  <si>
    <t>2005K2</t>
  </si>
  <si>
    <t>2005K3</t>
  </si>
  <si>
    <t>2005K4</t>
  </si>
  <si>
    <t>2006K1</t>
  </si>
  <si>
    <t>2006K2</t>
  </si>
  <si>
    <t>2006K3</t>
  </si>
  <si>
    <t>2006K4</t>
  </si>
  <si>
    <t>2007K1</t>
  </si>
  <si>
    <t>2007K2</t>
  </si>
  <si>
    <t>2007K3</t>
  </si>
  <si>
    <t>2007K4</t>
  </si>
  <si>
    <t>2008K1</t>
  </si>
  <si>
    <t>2008K2</t>
  </si>
  <si>
    <t>2008K3</t>
  </si>
  <si>
    <t>2008K4</t>
  </si>
  <si>
    <t>2009K1</t>
  </si>
  <si>
    <t>2009K2</t>
  </si>
  <si>
    <t>2009K3</t>
  </si>
  <si>
    <t>2009K4</t>
  </si>
  <si>
    <t>2010K1</t>
  </si>
  <si>
    <t>2010K2</t>
  </si>
  <si>
    <t>2010K3</t>
  </si>
  <si>
    <t>2010K4</t>
  </si>
  <si>
    <t>2011K1</t>
  </si>
  <si>
    <t>2011K2</t>
  </si>
  <si>
    <t>2011K3</t>
  </si>
  <si>
    <t>2011K4</t>
  </si>
  <si>
    <t>2012K1</t>
  </si>
  <si>
    <t>2012K2</t>
  </si>
  <si>
    <t>2012K3</t>
  </si>
  <si>
    <t>2012K4</t>
  </si>
  <si>
    <t>2013K1</t>
  </si>
  <si>
    <t>2013K2</t>
  </si>
  <si>
    <t>2013K3</t>
  </si>
  <si>
    <t>2013K4</t>
  </si>
  <si>
    <t>2014K1</t>
  </si>
  <si>
    <t>2014K2</t>
  </si>
  <si>
    <t>2014K3</t>
  </si>
  <si>
    <t>2014K4</t>
  </si>
  <si>
    <t>2015K1</t>
  </si>
  <si>
    <t>2015K2</t>
  </si>
  <si>
    <t>2015K3</t>
  </si>
  <si>
    <t>2015K4</t>
  </si>
  <si>
    <t>Series type</t>
  </si>
  <si>
    <t>Macrobond in-house series</t>
  </si>
  <si>
    <t>Storage</t>
  </si>
  <si>
    <t>Company account</t>
  </si>
  <si>
    <t>Name</t>
  </si>
  <si>
    <t>Frequency</t>
  </si>
  <si>
    <t>Quarterly</t>
  </si>
  <si>
    <t>Description</t>
  </si>
  <si>
    <t>Country</t>
  </si>
  <si>
    <t>Denmark</t>
  </si>
  <si>
    <t>Category</t>
  </si>
  <si>
    <t>Currency</t>
  </si>
  <si>
    <t>Unit</t>
  </si>
  <si>
    <t>Class</t>
  </si>
  <si>
    <t>Stock</t>
  </si>
  <si>
    <t>Scale</t>
  </si>
  <si>
    <t>None</t>
  </si>
  <si>
    <t>Comment</t>
  </si>
  <si>
    <t>Realkreditrådet</t>
  </si>
  <si>
    <t>Dates</t>
  </si>
  <si>
    <t>Values</t>
  </si>
  <si>
    <t>Real Estate Prices</t>
  </si>
  <si>
    <t>DKK</t>
  </si>
  <si>
    <t>Kbh. K</t>
  </si>
  <si>
    <t>Kbh. V</t>
  </si>
  <si>
    <t>Frb. C</t>
  </si>
  <si>
    <t>Frb.</t>
  </si>
  <si>
    <t>Kbh. Ø</t>
  </si>
  <si>
    <t>Kbh. N</t>
  </si>
  <si>
    <t>Kbh. S</t>
  </si>
  <si>
    <t>Kbh. NV</t>
  </si>
  <si>
    <t>Kbh. SV</t>
  </si>
  <si>
    <t>Valby</t>
  </si>
  <si>
    <t>Disponible famiilieindkomst efter enhed, område, tid og familietype</t>
  </si>
  <si>
    <t>Enhed: -</t>
  </si>
  <si>
    <t>Gennemsnit for familier i gruppen (kr.)</t>
  </si>
  <si>
    <t>Familier i alt</t>
  </si>
  <si>
    <t>Hele landet</t>
  </si>
  <si>
    <t>København</t>
  </si>
  <si>
    <t>Frederiksberg</t>
  </si>
  <si>
    <t>Aarhus</t>
  </si>
  <si>
    <t>2000</t>
  </si>
  <si>
    <t>2001</t>
  </si>
  <si>
    <t>2002</t>
  </si>
  <si>
    <t>2003</t>
  </si>
  <si>
    <t>2004</t>
  </si>
  <si>
    <t>2005</t>
  </si>
  <si>
    <t>2006</t>
  </si>
  <si>
    <t>2007</t>
  </si>
  <si>
    <t>2008</t>
  </si>
  <si>
    <t>2009</t>
  </si>
  <si>
    <t>2010</t>
  </si>
  <si>
    <t>2011</t>
  </si>
  <si>
    <t>2012</t>
  </si>
  <si>
    <t>2013</t>
  </si>
  <si>
    <t>Familie indkomstbeløb (i 1000 kr) efter indkomsttype, område og tid</t>
  </si>
  <si>
    <t>Familier efter indkomsttype, område og tid</t>
  </si>
  <si>
    <t>Gennemsnitlig familieindkomst</t>
  </si>
  <si>
    <t>Enhed: 1000 kr.</t>
  </si>
  <si>
    <t>Enhed: Antal</t>
  </si>
  <si>
    <t>Enhed: kr.</t>
  </si>
  <si>
    <t>FAMILIEINDKOMST I ALT</t>
  </si>
  <si>
    <t>Indkomst (minus skat mv)</t>
  </si>
  <si>
    <t>1991</t>
  </si>
  <si>
    <t>1992</t>
  </si>
  <si>
    <t>1993</t>
  </si>
  <si>
    <t>1994</t>
  </si>
  <si>
    <t>1995</t>
  </si>
  <si>
    <t>1996</t>
  </si>
  <si>
    <t>1997</t>
  </si>
  <si>
    <t>1998</t>
  </si>
  <si>
    <t>1999</t>
  </si>
  <si>
    <t xml:space="preserve">Løn, jubilæumsgratiale og diverse vederlag er fra og med 2002 ikke opdelt særskilt men indgår i Løn mv.v i alt. </t>
  </si>
  <si>
    <t>1-2.1.1 Produktion, BNP og indkomstdannelse efter tid, transaktion, område og prisenhed</t>
  </si>
  <si>
    <t>Lønmodtagere (sæsonkorrigeret) efter tid, enhed og arbejdsstedsområde</t>
  </si>
  <si>
    <t>P.1 Produktion</t>
  </si>
  <si>
    <t>Fuldtidsbeskæftigede lønmodtagere</t>
  </si>
  <si>
    <t>Lønmodtagere</t>
  </si>
  <si>
    <t>Landsdel Byen København</t>
  </si>
  <si>
    <t>Løbende priser, (mio. kr.)</t>
  </si>
  <si>
    <t>2010-priser, kædede værdier, (mio. kr.)</t>
  </si>
  <si>
    <t>BNP, hele landet</t>
  </si>
  <si>
    <t>BNP, København by</t>
  </si>
  <si>
    <t>Department account</t>
  </si>
  <si>
    <t>DST: Gennemsnitlig familieindkomst, Hele landet</t>
  </si>
  <si>
    <t>DST: Gennemsnitlig familieindkomst, København</t>
  </si>
  <si>
    <t>DST: Gennemsnitlig familieindkomst, Frederiksberg</t>
  </si>
  <si>
    <t>Household finances</t>
  </si>
  <si>
    <t>gnsindk_hl</t>
  </si>
  <si>
    <t>gnsindk_101</t>
  </si>
  <si>
    <t>gnsindk_147</t>
  </si>
  <si>
    <t>Forbrugerprisindeks (2015=100) efter enhed, varegruppe og tid</t>
  </si>
  <si>
    <t>2006M01</t>
  </si>
  <si>
    <t>2006M02</t>
  </si>
  <si>
    <t>2006M03</t>
  </si>
  <si>
    <t>2006M04</t>
  </si>
  <si>
    <t>2006M05</t>
  </si>
  <si>
    <t>2006M06</t>
  </si>
  <si>
    <t>2006M07</t>
  </si>
  <si>
    <t>2006M08</t>
  </si>
  <si>
    <t>2006M09</t>
  </si>
  <si>
    <t>2006M10</t>
  </si>
  <si>
    <t>2006M11</t>
  </si>
  <si>
    <t>2006M12</t>
  </si>
  <si>
    <t>2007M01</t>
  </si>
  <si>
    <t>2007M02</t>
  </si>
  <si>
    <t>2007M03</t>
  </si>
  <si>
    <t>2007M04</t>
  </si>
  <si>
    <t>2007M05</t>
  </si>
  <si>
    <t>2007M06</t>
  </si>
  <si>
    <t>2007M07</t>
  </si>
  <si>
    <t>2007M08</t>
  </si>
  <si>
    <t>2007M09</t>
  </si>
  <si>
    <t>2007M10</t>
  </si>
  <si>
    <t>2007M11</t>
  </si>
  <si>
    <t>2007M12</t>
  </si>
  <si>
    <t>2008M01</t>
  </si>
  <si>
    <t>2008M02</t>
  </si>
  <si>
    <t>2008M03</t>
  </si>
  <si>
    <t>2008M04</t>
  </si>
  <si>
    <t>2008M05</t>
  </si>
  <si>
    <t>2008M06</t>
  </si>
  <si>
    <t>2008M07</t>
  </si>
  <si>
    <t>2008M08</t>
  </si>
  <si>
    <t>2008M09</t>
  </si>
  <si>
    <t>2008M10</t>
  </si>
  <si>
    <t>2008M11</t>
  </si>
  <si>
    <t>2008M12</t>
  </si>
  <si>
    <t>2009M01</t>
  </si>
  <si>
    <t>2009M02</t>
  </si>
  <si>
    <t>2009M03</t>
  </si>
  <si>
    <t>2009M04</t>
  </si>
  <si>
    <t>2009M05</t>
  </si>
  <si>
    <t>2009M06</t>
  </si>
  <si>
    <t>2009M07</t>
  </si>
  <si>
    <t>2009M08</t>
  </si>
  <si>
    <t>2009M09</t>
  </si>
  <si>
    <t>2009M10</t>
  </si>
  <si>
    <t>2009M11</t>
  </si>
  <si>
    <t>2009M12</t>
  </si>
  <si>
    <t>2010M01</t>
  </si>
  <si>
    <t>2010M02</t>
  </si>
  <si>
    <t>2010M03</t>
  </si>
  <si>
    <t>2010M04</t>
  </si>
  <si>
    <t>2010M05</t>
  </si>
  <si>
    <t>2010M06</t>
  </si>
  <si>
    <t>2010M07</t>
  </si>
  <si>
    <t>2010M08</t>
  </si>
  <si>
    <t>2010M09</t>
  </si>
  <si>
    <t>2010M10</t>
  </si>
  <si>
    <t>2010M11</t>
  </si>
  <si>
    <t>2010M12</t>
  </si>
  <si>
    <t>2011M01</t>
  </si>
  <si>
    <t>2011M02</t>
  </si>
  <si>
    <t>2011M03</t>
  </si>
  <si>
    <t>2011M04</t>
  </si>
  <si>
    <t>2011M05</t>
  </si>
  <si>
    <t>2011M06</t>
  </si>
  <si>
    <t>2011M07</t>
  </si>
  <si>
    <t>2011M08</t>
  </si>
  <si>
    <t>2011M09</t>
  </si>
  <si>
    <t>2011M10</t>
  </si>
  <si>
    <t>2011M11</t>
  </si>
  <si>
    <t>2011M12</t>
  </si>
  <si>
    <t>2012M01</t>
  </si>
  <si>
    <t>2012M02</t>
  </si>
  <si>
    <t>2012M03</t>
  </si>
  <si>
    <t>2012M04</t>
  </si>
  <si>
    <t>2012M05</t>
  </si>
  <si>
    <t>2012M06</t>
  </si>
  <si>
    <t>2012M07</t>
  </si>
  <si>
    <t>2012M08</t>
  </si>
  <si>
    <t>2012M09</t>
  </si>
  <si>
    <t>2012M10</t>
  </si>
  <si>
    <t>2012M11</t>
  </si>
  <si>
    <t>2012M12</t>
  </si>
  <si>
    <t>2013M01</t>
  </si>
  <si>
    <t>2013M02</t>
  </si>
  <si>
    <t>2013M03</t>
  </si>
  <si>
    <t>2013M04</t>
  </si>
  <si>
    <t>2013M05</t>
  </si>
  <si>
    <t>2013M06</t>
  </si>
  <si>
    <t>2013M07</t>
  </si>
  <si>
    <t>2013M08</t>
  </si>
  <si>
    <t>2013M09</t>
  </si>
  <si>
    <t>2013M10</t>
  </si>
  <si>
    <t>2013M11</t>
  </si>
  <si>
    <t>2013M12</t>
  </si>
  <si>
    <t>2014M01</t>
  </si>
  <si>
    <t>2014M02</t>
  </si>
  <si>
    <t>2014M03</t>
  </si>
  <si>
    <t>2014M04</t>
  </si>
  <si>
    <t>2014M05</t>
  </si>
  <si>
    <t>2014M06</t>
  </si>
  <si>
    <t>2014M07</t>
  </si>
  <si>
    <t>2014M08</t>
  </si>
  <si>
    <t>2014M09</t>
  </si>
  <si>
    <t>2014M10</t>
  </si>
  <si>
    <t>2014M11</t>
  </si>
  <si>
    <t>2014M12</t>
  </si>
  <si>
    <t>2015M01</t>
  </si>
  <si>
    <t>2015M02</t>
  </si>
  <si>
    <t>2015M03</t>
  </si>
  <si>
    <t>2015M04</t>
  </si>
  <si>
    <t>2015M05</t>
  </si>
  <si>
    <t>2015M06</t>
  </si>
  <si>
    <t>2015M07</t>
  </si>
  <si>
    <t>2015M08</t>
  </si>
  <si>
    <t>2015M09</t>
  </si>
  <si>
    <t>2015M10</t>
  </si>
  <si>
    <t>2015M11</t>
  </si>
  <si>
    <t>2015M12</t>
  </si>
  <si>
    <t>2016M01</t>
  </si>
  <si>
    <t>2016M02</t>
  </si>
  <si>
    <t>2016M03</t>
  </si>
  <si>
    <t>2016M04</t>
  </si>
  <si>
    <t>Indeks</t>
  </si>
  <si>
    <t>00 Forbrugerprisindekset i alt</t>
  </si>
  <si>
    <t xml:space="preserve">29. april 2016: I forbindelse med overgang til ny indeksreferenceperiode er der sket en fejl i opdateringen af følgende detaljerede forbrugerprisindeks: 03.2.1 (for jul-14), 03.2.1.2 (for sep-15), 12.6 (for jan.-apr.-02, nov.-dec. 06, nov.-dec.-09, maj-jun.-12, jul.-15 og jan.-mar.-16) samt 12.6.2.1 (for jan.-jun.-11 samt jul.-15). Disse er revideret med ± 0,1 indekspoint. Rettelserne har ingen indvirkning på det samlede forbrugerprisindeks eller andre underopdelinger. </t>
  </si>
  <si>
    <t>2006k2</t>
  </si>
  <si>
    <t>2015k4</t>
  </si>
  <si>
    <t>Familiernes indkomster efter indkomsttype, socioøkonomisk status, enhed, område og tid</t>
  </si>
  <si>
    <t>2014</t>
  </si>
  <si>
    <t>1 Disponibel indkomst (2+30-31-32-35)</t>
  </si>
  <si>
    <t>Alle</t>
  </si>
  <si>
    <t>Gennemsnit for alle familier (kr.)</t>
  </si>
  <si>
    <t>2016K1</t>
  </si>
  <si>
    <t>2016K2</t>
  </si>
  <si>
    <t>Kvm. pris i dag</t>
  </si>
  <si>
    <t>Kbh K</t>
  </si>
  <si>
    <t>Pris i 2012</t>
  </si>
  <si>
    <t>forskel</t>
  </si>
  <si>
    <t>Pris i 2003</t>
  </si>
  <si>
    <t>Pris i 2006</t>
  </si>
  <si>
    <t>Pris i 2017</t>
  </si>
  <si>
    <t>2150 Nordhavn</t>
  </si>
  <si>
    <t>2700 Brønshøj</t>
  </si>
  <si>
    <t>2720 Vanløse</t>
  </si>
  <si>
    <t>..</t>
  </si>
  <si>
    <t>Brønshøj</t>
  </si>
  <si>
    <t>Vanløse</t>
  </si>
  <si>
    <t>Nordhavn</t>
  </si>
  <si>
    <t>-</t>
  </si>
  <si>
    <t>Stigning 2017-2018 (kr.)</t>
  </si>
  <si>
    <t>Stigning 2012 - seneste 4 kvartaler%)</t>
  </si>
  <si>
    <t>2017K1</t>
  </si>
  <si>
    <t>2017K2</t>
  </si>
  <si>
    <t>2017K3</t>
  </si>
  <si>
    <t>2017K4</t>
  </si>
  <si>
    <t>2018K1</t>
  </si>
  <si>
    <t>2018K2</t>
  </si>
  <si>
    <t>2018K3</t>
  </si>
  <si>
    <t>2018K4</t>
  </si>
  <si>
    <t>Stigning2017-2018 (%)</t>
  </si>
  <si>
    <t>Kvm. pris i dag (gns. 2018)</t>
  </si>
  <si>
    <t>et år siden var der +10% i 8 af postnumrene</t>
  </si>
  <si>
    <t>Landsdel København by</t>
  </si>
  <si>
    <t>Stigning(kr.) for 85m2</t>
  </si>
  <si>
    <t>2016K3</t>
  </si>
  <si>
    <t>2016K4</t>
  </si>
  <si>
    <t>2019K1</t>
  </si>
  <si>
    <t>Stigning 2012 - 2019 (kr.)</t>
  </si>
  <si>
    <t>Stigning 2018-2019(%)</t>
  </si>
  <si>
    <t>Stigning 2018-2019 (kr.)</t>
  </si>
  <si>
    <t>Ændring 2018-2019 (%)</t>
  </si>
  <si>
    <t>Ændring 2018-2019 (kr.)</t>
  </si>
  <si>
    <t>Stigning 2012-2019 (%)</t>
  </si>
  <si>
    <t>Stigning 2012-2019 (kr.) pr. m2</t>
  </si>
  <si>
    <t xml:space="preserve">Prisændringer på en 85 kvadratmeter ejerlejlighed i København og Frederiksberg. </t>
  </si>
  <si>
    <t>Note: Opgjort pbga salgspriser i hhv. 2018 og 1. kvt. 2019. Ikke inflationskorrigeret. Kilde: Finans Danmark og Nykredit.</t>
  </si>
  <si>
    <t>Prisændringer på ejerlejlighedskvadratmeter i København og Frederiksberg fra 2012-2019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</si>
</sst>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0.0%"/>
    <numFmt numFmtId="165" formatCode="#,##0_ ;\-#,##0\ "/>
    <numFmt numFmtId="166" formatCode="_ * #,##0_ ;_ * \-#,##0_ ;_ * &quot;-&quot;??_ ;_ @_ "/>
  </numFmts>
  <fonts count="20">
    <font>
      <sz val="11"/>
      <color rgb="FF000000"/>
      <name val="Calibri"/>
      <family val="2"/>
    </font>
    <font>
      <sz val="10"/>
      <color theme="1"/>
      <name val="Verdana"/>
      <family val="2"/>
    </font>
    <font>
      <b/>
      <sz val="13"/>
      <color rgb="FF000000"/>
      <name val="Calibri"/>
      <family val="2"/>
    </font>
    <font>
      <i/>
      <sz val="11"/>
      <color rgb="FF000000"/>
      <name val="Calibri"/>
      <family val="2"/>
    </font>
    <font>
      <sz val="10"/>
      <color rgb="FFFCFCFC"/>
      <name val="Tahoma"/>
      <family val="2"/>
    </font>
    <font>
      <sz val="10"/>
      <color theme="1"/>
      <name val="Tahoma"/>
      <family val="2"/>
    </font>
    <font>
      <b/>
      <sz val="8"/>
      <color indexed="81"/>
      <name val="Tahoma"/>
      <family val="2"/>
    </font>
    <font>
      <sz val="8"/>
      <color indexed="81"/>
      <name val="Tahoma"/>
      <family val="2"/>
    </font>
    <font>
      <sz val="11"/>
      <color rgb="FF000000"/>
      <name val="Calibri"/>
      <family val="2"/>
    </font>
    <font>
      <b/>
      <sz val="8"/>
      <color rgb="FF000000"/>
      <name val="Calibri"/>
      <family val="2"/>
    </font>
    <font>
      <sz val="8"/>
      <color rgb="FF000000"/>
      <name val="Calibri"/>
      <family val="2"/>
    </font>
    <font>
      <sz val="8"/>
      <color theme="1"/>
      <name val="Verdana"/>
      <family val="2"/>
    </font>
    <font>
      <i/>
      <sz val="8"/>
      <color rgb="FF000000"/>
      <name val="Calibri"/>
      <family val="2"/>
    </font>
    <font>
      <sz val="11"/>
      <color theme="1"/>
      <name val="Verdana"/>
      <family val="2"/>
    </font>
    <font>
      <sz val="8"/>
      <color rgb="FF000000"/>
      <name val="Foundryform"/>
    </font>
    <font>
      <b/>
      <sz val="11"/>
      <color rgb="FF000000"/>
      <name val="Calibri"/>
      <family val="2"/>
    </font>
    <font>
      <sz val="8"/>
      <color theme="1" tint="0.14999847407452621"/>
      <name val="Foundry form"/>
    </font>
    <font>
      <b/>
      <sz val="8"/>
      <color rgb="FF000000"/>
      <name val="Times New Roman"/>
      <family val="1"/>
    </font>
    <font>
      <sz val="8"/>
      <color rgb="FF000000"/>
      <name val="Times New Roman"/>
      <family val="1"/>
    </font>
    <font>
      <b/>
      <sz val="9"/>
      <color rgb="FF000000"/>
      <name val="Times New Roman"/>
      <family val="1"/>
    </font>
  </fonts>
  <fills count="9">
    <fill>
      <patternFill patternType="none"/>
    </fill>
    <fill>
      <patternFill patternType="gray125"/>
    </fill>
    <fill>
      <patternFill patternType="solid">
        <fgColor rgb="FF7F7F7F"/>
        <bgColor indexed="64"/>
      </patternFill>
    </fill>
    <fill>
      <patternFill patternType="solid">
        <fgColor rgb="FFD8D8D8"/>
        <bgColor indexed="64"/>
      </patternFill>
    </fill>
    <fill>
      <patternFill patternType="solid">
        <fgColor rgb="FFFFFF00"/>
        <bgColor indexed="64"/>
      </patternFill>
    </fill>
    <fill>
      <patternFill patternType="solid">
        <fgColor rgb="FFFFFFFF"/>
        <bgColor indexed="64"/>
      </patternFill>
    </fill>
    <fill>
      <patternFill patternType="solid">
        <fgColor rgb="FFFFA07A"/>
        <bgColor rgb="FFFFA07A"/>
      </patternFill>
    </fill>
    <fill>
      <patternFill patternType="solid">
        <fgColor theme="0"/>
        <bgColor indexed="64"/>
      </patternFill>
    </fill>
    <fill>
      <patternFill patternType="solid">
        <fgColor theme="0" tint="-0.14999847407452621"/>
        <bgColor indexed="64"/>
      </patternFill>
    </fill>
  </fills>
  <borders count="5">
    <border>
      <left/>
      <right/>
      <top/>
      <bottom/>
      <diagonal/>
    </border>
    <border>
      <left style="thin">
        <color rgb="FFF2F2F2"/>
      </left>
      <right style="thin">
        <color rgb="FFF2F2F2"/>
      </right>
      <top style="thin">
        <color rgb="FFF2F2F2"/>
      </top>
      <bottom style="thin">
        <color rgb="FFF2F2F2"/>
      </bottom>
      <diagonal/>
    </border>
    <border>
      <left/>
      <right/>
      <top style="thin">
        <color rgb="FFA0A8AC"/>
      </top>
      <bottom/>
      <diagonal/>
    </border>
    <border>
      <left/>
      <right/>
      <top/>
      <bottom style="thick">
        <color rgb="FF10137C"/>
      </bottom>
      <diagonal/>
    </border>
    <border>
      <left/>
      <right/>
      <top style="medium">
        <color rgb="FFA0A8AC"/>
      </top>
      <bottom/>
      <diagonal/>
    </border>
  </borders>
  <cellStyleXfs count="7">
    <xf numFmtId="0" fontId="0" fillId="0" borderId="0" applyNumberFormat="0" applyBorder="0" applyAlignment="0"/>
    <xf numFmtId="0" fontId="8" fillId="0" borderId="0" applyNumberFormat="0" applyBorder="0" applyAlignment="0"/>
    <xf numFmtId="0" fontId="1" fillId="0" borderId="0"/>
    <xf numFmtId="9" fontId="1" fillId="0" borderId="0" applyFont="0" applyFill="0" applyBorder="0" applyAlignment="0" applyProtection="0"/>
    <xf numFmtId="9" fontId="13"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cellStyleXfs>
  <cellXfs count="85">
    <xf numFmtId="0" fontId="0" fillId="0" borderId="0" xfId="0" applyFill="1" applyProtection="1"/>
    <xf numFmtId="0" fontId="2" fillId="0" borderId="0" xfId="0" applyFont="1" applyFill="1" applyProtection="1"/>
    <xf numFmtId="0" fontId="3" fillId="0" borderId="0" xfId="0" applyFont="1" applyFill="1" applyProtection="1"/>
    <xf numFmtId="0" fontId="0" fillId="0" borderId="0" xfId="0" applyFill="1" applyAlignment="1" applyProtection="1">
      <alignment horizontal="left"/>
    </xf>
    <xf numFmtId="0" fontId="0" fillId="0" borderId="0" xfId="0" applyFill="1" applyAlignment="1" applyProtection="1">
      <alignment horizontal="right"/>
    </xf>
    <xf numFmtId="0" fontId="4" fillId="2" borderId="1" xfId="0" applyFont="1" applyFill="1" applyBorder="1"/>
    <xf numFmtId="0" fontId="5" fillId="3" borderId="1" xfId="0" applyFont="1" applyFill="1" applyBorder="1"/>
    <xf numFmtId="14" fontId="0" fillId="0" borderId="0" xfId="0" applyNumberFormat="1" applyFill="1" applyProtection="1"/>
    <xf numFmtId="1" fontId="0" fillId="0" borderId="0" xfId="0" applyNumberFormat="1" applyFill="1" applyProtection="1"/>
    <xf numFmtId="0" fontId="9" fillId="0" borderId="0" xfId="1" applyFont="1" applyFill="1" applyProtection="1"/>
    <xf numFmtId="0" fontId="10" fillId="0" borderId="0" xfId="1" applyFont="1" applyFill="1" applyProtection="1"/>
    <xf numFmtId="0" fontId="11" fillId="0" borderId="0" xfId="2" applyFont="1"/>
    <xf numFmtId="0" fontId="12" fillId="0" borderId="0" xfId="1" applyFont="1" applyFill="1" applyProtection="1"/>
    <xf numFmtId="0" fontId="10" fillId="0" borderId="0" xfId="1" applyFont="1" applyFill="1" applyAlignment="1" applyProtection="1">
      <alignment horizontal="left"/>
    </xf>
    <xf numFmtId="0" fontId="9" fillId="0" borderId="0" xfId="1" applyFont="1" applyFill="1" applyAlignment="1" applyProtection="1">
      <alignment horizontal="left"/>
    </xf>
    <xf numFmtId="0" fontId="10" fillId="0" borderId="0" xfId="1" applyFont="1" applyFill="1" applyAlignment="1" applyProtection="1">
      <alignment horizontal="right"/>
    </xf>
    <xf numFmtId="9" fontId="11" fillId="0" borderId="0" xfId="3" applyFont="1"/>
    <xf numFmtId="1" fontId="10" fillId="0" borderId="0" xfId="1" applyNumberFormat="1" applyFont="1" applyFill="1" applyProtection="1"/>
    <xf numFmtId="3" fontId="10" fillId="0" borderId="0" xfId="1" applyNumberFormat="1" applyFont="1" applyFill="1" applyAlignment="1" applyProtection="1">
      <alignment horizontal="right"/>
    </xf>
    <xf numFmtId="164" fontId="11" fillId="0" borderId="0" xfId="3" applyNumberFormat="1" applyFont="1"/>
    <xf numFmtId="164" fontId="11" fillId="0" borderId="0" xfId="2" applyNumberFormat="1" applyFont="1"/>
    <xf numFmtId="3" fontId="10" fillId="4" borderId="0" xfId="1" applyNumberFormat="1" applyFont="1" applyFill="1" applyAlignment="1" applyProtection="1">
      <alignment horizontal="right"/>
    </xf>
    <xf numFmtId="0" fontId="9" fillId="0" borderId="0" xfId="2" applyFont="1" applyFill="1" applyProtection="1"/>
    <xf numFmtId="0" fontId="10" fillId="0" borderId="0" xfId="2" applyFont="1" applyFill="1" applyProtection="1"/>
    <xf numFmtId="0" fontId="12" fillId="0" borderId="0" xfId="2" applyFont="1" applyFill="1" applyProtection="1"/>
    <xf numFmtId="0" fontId="10" fillId="0" borderId="0" xfId="2" applyFont="1" applyFill="1" applyAlignment="1" applyProtection="1">
      <alignment horizontal="left"/>
    </xf>
    <xf numFmtId="0" fontId="10" fillId="0" borderId="0" xfId="2" applyFont="1" applyFill="1" applyAlignment="1" applyProtection="1">
      <alignment horizontal="right"/>
    </xf>
    <xf numFmtId="164" fontId="10" fillId="0" borderId="0" xfId="3" applyNumberFormat="1" applyFont="1" applyFill="1" applyProtection="1"/>
    <xf numFmtId="1" fontId="10" fillId="0" borderId="0" xfId="2" applyNumberFormat="1" applyFont="1" applyFill="1" applyProtection="1"/>
    <xf numFmtId="14" fontId="11" fillId="0" borderId="0" xfId="2" applyNumberFormat="1" applyFont="1"/>
    <xf numFmtId="3" fontId="11" fillId="0" borderId="0" xfId="2" applyNumberFormat="1" applyFont="1"/>
    <xf numFmtId="165" fontId="0" fillId="0" borderId="0" xfId="5" applyNumberFormat="1" applyFont="1" applyFill="1" applyProtection="1"/>
    <xf numFmtId="164" fontId="0" fillId="0" borderId="0" xfId="6" applyNumberFormat="1" applyFont="1" applyFill="1" applyProtection="1"/>
    <xf numFmtId="3" fontId="0" fillId="0" borderId="0" xfId="0" applyNumberFormat="1" applyFill="1" applyProtection="1"/>
    <xf numFmtId="0" fontId="0" fillId="0" borderId="0" xfId="0" applyFill="1" applyAlignment="1" applyProtection="1">
      <alignment horizontal="left" indent="1"/>
    </xf>
    <xf numFmtId="0" fontId="14" fillId="0" borderId="0" xfId="0" applyFont="1" applyFill="1" applyProtection="1"/>
    <xf numFmtId="1" fontId="0" fillId="0" borderId="0" xfId="5" applyNumberFormat="1" applyFont="1" applyFill="1" applyProtection="1"/>
    <xf numFmtId="165" fontId="0" fillId="0" borderId="0" xfId="0" applyNumberFormat="1" applyFill="1" applyProtection="1"/>
    <xf numFmtId="166" fontId="0" fillId="0" borderId="0" xfId="0" applyNumberFormat="1" applyFill="1" applyProtection="1"/>
    <xf numFmtId="0" fontId="0" fillId="0" borderId="0" xfId="0" applyFill="1" applyProtection="1"/>
    <xf numFmtId="0" fontId="15" fillId="0" borderId="0" xfId="0" applyFont="1" applyFill="1" applyAlignment="1" applyProtection="1">
      <alignment horizontal="left"/>
    </xf>
    <xf numFmtId="0" fontId="0" fillId="0" borderId="0" xfId="0" applyFill="1" applyAlignment="1" applyProtection="1">
      <alignment horizontal="right"/>
    </xf>
    <xf numFmtId="0" fontId="0" fillId="6" borderId="0" xfId="0" applyFill="1" applyAlignment="1" applyProtection="1">
      <alignment horizontal="right"/>
    </xf>
    <xf numFmtId="0" fontId="16" fillId="5" borderId="4" xfId="0" applyFont="1" applyFill="1" applyBorder="1" applyAlignment="1" applyProtection="1">
      <alignment horizontal="center" vertical="center" wrapText="1"/>
    </xf>
    <xf numFmtId="0" fontId="16" fillId="5" borderId="4" xfId="0" applyFont="1" applyFill="1" applyBorder="1" applyAlignment="1" applyProtection="1">
      <alignment vertical="center"/>
    </xf>
    <xf numFmtId="3" fontId="16" fillId="5" borderId="4" xfId="0" applyNumberFormat="1" applyFont="1" applyFill="1" applyBorder="1" applyAlignment="1" applyProtection="1">
      <alignment horizontal="center" vertical="center"/>
    </xf>
    <xf numFmtId="0" fontId="16" fillId="5" borderId="0" xfId="0" applyFont="1" applyFill="1" applyAlignment="1" applyProtection="1">
      <alignment vertical="center"/>
    </xf>
    <xf numFmtId="3" fontId="16" fillId="5" borderId="0" xfId="0" applyNumberFormat="1" applyFont="1" applyFill="1" applyAlignment="1" applyProtection="1">
      <alignment horizontal="center" vertical="center"/>
    </xf>
    <xf numFmtId="0" fontId="16" fillId="7" borderId="0" xfId="0" applyFont="1" applyFill="1" applyProtection="1"/>
    <xf numFmtId="0" fontId="16" fillId="5" borderId="3" xfId="0" applyFont="1" applyFill="1" applyBorder="1" applyAlignment="1" applyProtection="1">
      <alignment vertical="center"/>
    </xf>
    <xf numFmtId="3" fontId="16" fillId="5" borderId="3" xfId="0" applyNumberFormat="1" applyFont="1" applyFill="1" applyBorder="1" applyAlignment="1" applyProtection="1">
      <alignment horizontal="center" vertical="center"/>
    </xf>
    <xf numFmtId="165" fontId="16" fillId="7" borderId="0" xfId="0" applyNumberFormat="1" applyFont="1" applyFill="1" applyAlignment="1" applyProtection="1">
      <alignment horizontal="center" vertical="center"/>
    </xf>
    <xf numFmtId="0" fontId="16" fillId="5" borderId="2" xfId="0" applyFont="1" applyFill="1" applyBorder="1" applyAlignment="1" applyProtection="1">
      <alignment horizontal="center" vertical="top" wrapText="1"/>
    </xf>
    <xf numFmtId="0" fontId="16" fillId="5" borderId="2" xfId="0" applyFont="1" applyFill="1" applyBorder="1" applyAlignment="1" applyProtection="1">
      <alignment horizontal="left"/>
    </xf>
    <xf numFmtId="3" fontId="16" fillId="5" borderId="2" xfId="0" applyNumberFormat="1" applyFont="1" applyFill="1" applyBorder="1" applyAlignment="1" applyProtection="1">
      <alignment horizontal="center"/>
    </xf>
    <xf numFmtId="0" fontId="16" fillId="5" borderId="0" xfId="0" applyFont="1" applyFill="1" applyBorder="1" applyAlignment="1" applyProtection="1">
      <alignment horizontal="left"/>
    </xf>
    <xf numFmtId="3" fontId="16" fillId="5" borderId="0" xfId="0" applyNumberFormat="1" applyFont="1" applyFill="1" applyBorder="1" applyAlignment="1" applyProtection="1">
      <alignment horizontal="center"/>
    </xf>
    <xf numFmtId="0" fontId="16" fillId="5" borderId="3" xfId="0" applyFont="1" applyFill="1" applyBorder="1" applyAlignment="1" applyProtection="1">
      <alignment horizontal="left"/>
    </xf>
    <xf numFmtId="3" fontId="16" fillId="5" borderId="3" xfId="0" applyNumberFormat="1" applyFont="1" applyFill="1" applyBorder="1" applyAlignment="1" applyProtection="1">
      <alignment horizontal="center"/>
    </xf>
    <xf numFmtId="2" fontId="0" fillId="0" borderId="0" xfId="0" applyNumberFormat="1" applyFill="1" applyProtection="1"/>
    <xf numFmtId="0" fontId="0" fillId="8" borderId="0" xfId="0" applyFont="1" applyFill="1" applyProtection="1"/>
    <xf numFmtId="165" fontId="8" fillId="8" borderId="0" xfId="5" applyNumberFormat="1" applyFont="1" applyFill="1" applyProtection="1"/>
    <xf numFmtId="166" fontId="8" fillId="8" borderId="0" xfId="5" applyNumberFormat="1" applyFont="1" applyFill="1" applyProtection="1"/>
    <xf numFmtId="0" fontId="0" fillId="8" borderId="0" xfId="0" applyFont="1" applyFill="1" applyAlignment="1" applyProtection="1">
      <alignment horizontal="left" indent="1"/>
    </xf>
    <xf numFmtId="1" fontId="0" fillId="0" borderId="0" xfId="0" applyNumberFormat="1" applyFill="1" applyAlignment="1" applyProtection="1">
      <alignment horizontal="right"/>
    </xf>
    <xf numFmtId="9" fontId="16" fillId="5" borderId="2" xfId="0" applyNumberFormat="1" applyFont="1" applyFill="1" applyBorder="1" applyAlignment="1" applyProtection="1">
      <alignment horizontal="center"/>
    </xf>
    <xf numFmtId="9" fontId="16" fillId="5" borderId="0" xfId="0" applyNumberFormat="1" applyFont="1" applyFill="1" applyBorder="1" applyAlignment="1" applyProtection="1">
      <alignment horizontal="center"/>
    </xf>
    <xf numFmtId="9" fontId="16" fillId="5" borderId="3" xfId="0" applyNumberFormat="1" applyFont="1" applyFill="1" applyBorder="1" applyAlignment="1" applyProtection="1">
      <alignment horizontal="center"/>
    </xf>
    <xf numFmtId="9" fontId="0" fillId="8" borderId="0" xfId="6" applyFont="1" applyFill="1" applyProtection="1"/>
    <xf numFmtId="9" fontId="8" fillId="8" borderId="0" xfId="6" applyFont="1" applyFill="1" applyProtection="1"/>
    <xf numFmtId="164" fontId="8" fillId="8" borderId="0" xfId="6" applyNumberFormat="1" applyFont="1" applyFill="1" applyProtection="1"/>
    <xf numFmtId="9" fontId="0" fillId="0" borderId="0" xfId="6" applyNumberFormat="1" applyFont="1" applyFill="1" applyProtection="1"/>
    <xf numFmtId="0" fontId="0" fillId="0" borderId="0" xfId="0" applyFill="1" applyProtection="1"/>
    <xf numFmtId="0" fontId="15" fillId="0" borderId="0" xfId="0" applyFont="1" applyFill="1" applyAlignment="1" applyProtection="1">
      <alignment horizontal="left"/>
    </xf>
    <xf numFmtId="0" fontId="0" fillId="0" borderId="0" xfId="0" applyFill="1" applyAlignment="1" applyProtection="1">
      <alignment horizontal="right"/>
    </xf>
    <xf numFmtId="9" fontId="0" fillId="0" borderId="0" xfId="6" applyFont="1" applyFill="1" applyProtection="1"/>
    <xf numFmtId="164" fontId="0" fillId="8" borderId="0" xfId="0" applyNumberFormat="1" applyFont="1" applyFill="1" applyProtection="1"/>
    <xf numFmtId="164" fontId="16" fillId="5" borderId="4" xfId="0" applyNumberFormat="1" applyFont="1" applyFill="1" applyBorder="1" applyAlignment="1" applyProtection="1">
      <alignment horizontal="center" vertical="center"/>
    </xf>
    <xf numFmtId="164" fontId="16" fillId="5" borderId="0" xfId="0" applyNumberFormat="1" applyFont="1" applyFill="1" applyAlignment="1" applyProtection="1">
      <alignment horizontal="center" vertical="center"/>
    </xf>
    <xf numFmtId="164" fontId="16" fillId="7" borderId="0" xfId="0" applyNumberFormat="1" applyFont="1" applyFill="1" applyAlignment="1" applyProtection="1">
      <alignment horizontal="center" vertical="center"/>
    </xf>
    <xf numFmtId="164" fontId="16" fillId="5" borderId="3" xfId="0" applyNumberFormat="1" applyFont="1" applyFill="1" applyBorder="1" applyAlignment="1" applyProtection="1">
      <alignment horizontal="center" vertical="center"/>
    </xf>
    <xf numFmtId="0" fontId="17" fillId="0" borderId="0" xfId="0" applyFont="1" applyFill="1" applyProtection="1"/>
    <xf numFmtId="0" fontId="18" fillId="0" borderId="0" xfId="0" applyFont="1" applyFill="1" applyAlignment="1" applyProtection="1">
      <alignment vertical="center"/>
    </xf>
    <xf numFmtId="0" fontId="19" fillId="0" borderId="0" xfId="0" applyFont="1" applyFill="1" applyAlignment="1" applyProtection="1">
      <alignment vertical="center"/>
    </xf>
    <xf numFmtId="0" fontId="17" fillId="0" borderId="0" xfId="0" applyFont="1" applyFill="1" applyAlignment="1" applyProtection="1">
      <alignment vertical="center"/>
    </xf>
  </cellXfs>
  <cellStyles count="7">
    <cellStyle name="Komma" xfId="5" builtinId="3"/>
    <cellStyle name="Normal" xfId="0" builtinId="0"/>
    <cellStyle name="Normal 2" xfId="2"/>
    <cellStyle name="Normal 3" xfId="1"/>
    <cellStyle name="Percent 2" xfId="3"/>
    <cellStyle name="Procent" xfId="6" builtinId="5"/>
    <cellStyle name="Procent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Indkomster!$J$67</c:f>
              <c:strCache>
                <c:ptCount val="1"/>
                <c:pt idx="0">
                  <c:v>Hele landet</c:v>
                </c:pt>
              </c:strCache>
            </c:strRef>
          </c:tx>
          <c:marker>
            <c:symbol val="none"/>
          </c:marker>
          <c:cat>
            <c:numRef>
              <c:f>Indkomster!$I$68:$I$164</c:f>
              <c:numCache>
                <c:formatCode>General</c:formatCode>
                <c:ptCount val="97"/>
                <c:pt idx="0">
                  <c:v>1992</c:v>
                </c:pt>
                <c:pt idx="4">
                  <c:v>1993</c:v>
                </c:pt>
                <c:pt idx="8">
                  <c:v>1994</c:v>
                </c:pt>
                <c:pt idx="12">
                  <c:v>1995</c:v>
                </c:pt>
                <c:pt idx="16">
                  <c:v>1996</c:v>
                </c:pt>
                <c:pt idx="20">
                  <c:v>1997</c:v>
                </c:pt>
                <c:pt idx="24">
                  <c:v>1998</c:v>
                </c:pt>
                <c:pt idx="28">
                  <c:v>1999</c:v>
                </c:pt>
                <c:pt idx="32">
                  <c:v>2000</c:v>
                </c:pt>
                <c:pt idx="36">
                  <c:v>2001</c:v>
                </c:pt>
                <c:pt idx="40">
                  <c:v>2002</c:v>
                </c:pt>
                <c:pt idx="44">
                  <c:v>2003</c:v>
                </c:pt>
                <c:pt idx="48">
                  <c:v>2004</c:v>
                </c:pt>
                <c:pt idx="52">
                  <c:v>2005</c:v>
                </c:pt>
                <c:pt idx="56">
                  <c:v>2006</c:v>
                </c:pt>
                <c:pt idx="60">
                  <c:v>2007</c:v>
                </c:pt>
                <c:pt idx="64">
                  <c:v>2008</c:v>
                </c:pt>
                <c:pt idx="68">
                  <c:v>2009</c:v>
                </c:pt>
                <c:pt idx="72">
                  <c:v>2010</c:v>
                </c:pt>
                <c:pt idx="76">
                  <c:v>2011</c:v>
                </c:pt>
                <c:pt idx="80">
                  <c:v>2012</c:v>
                </c:pt>
                <c:pt idx="84">
                  <c:v>2013</c:v>
                </c:pt>
                <c:pt idx="88">
                  <c:v>2014</c:v>
                </c:pt>
                <c:pt idx="92">
                  <c:v>2015</c:v>
                </c:pt>
                <c:pt idx="96">
                  <c:v>2016</c:v>
                </c:pt>
              </c:numCache>
            </c:numRef>
          </c:cat>
          <c:val>
            <c:numRef>
              <c:f>Indkomster!$J$68:$J$164</c:f>
              <c:numCache>
                <c:formatCode>#,##0</c:formatCode>
                <c:ptCount val="97"/>
                <c:pt idx="0">
                  <c:v>155998.81171730647</c:v>
                </c:pt>
                <c:pt idx="1">
                  <c:v>156563.41692550865</c:v>
                </c:pt>
                <c:pt idx="2">
                  <c:v>157410.32473781193</c:v>
                </c:pt>
                <c:pt idx="3">
                  <c:v>158680.68645626685</c:v>
                </c:pt>
                <c:pt idx="4">
                  <c:v>159386.44296651956</c:v>
                </c:pt>
                <c:pt idx="5">
                  <c:v>161384.09791775286</c:v>
                </c:pt>
                <c:pt idx="6">
                  <c:v>164380.58034460281</c:v>
                </c:pt>
                <c:pt idx="7">
                  <c:v>168875.30398487771</c:v>
                </c:pt>
                <c:pt idx="8">
                  <c:v>171372.37267391931</c:v>
                </c:pt>
                <c:pt idx="9">
                  <c:v>172547.76607725787</c:v>
                </c:pt>
                <c:pt idx="10">
                  <c:v>174310.85618226571</c:v>
                </c:pt>
                <c:pt idx="11">
                  <c:v>176955.49133977748</c:v>
                </c:pt>
                <c:pt idx="12">
                  <c:v>178424.73309395069</c:v>
                </c:pt>
                <c:pt idx="13">
                  <c:v>179805.77000930341</c:v>
                </c:pt>
                <c:pt idx="14">
                  <c:v>181877.32538233246</c:v>
                </c:pt>
                <c:pt idx="15">
                  <c:v>184984.65844187606</c:v>
                </c:pt>
                <c:pt idx="16">
                  <c:v>186710.95458606692</c:v>
                </c:pt>
                <c:pt idx="17">
                  <c:v>187883.68326256663</c:v>
                </c:pt>
                <c:pt idx="18">
                  <c:v>189642.77627731621</c:v>
                </c:pt>
                <c:pt idx="19">
                  <c:v>192281.41579944058</c:v>
                </c:pt>
                <c:pt idx="20">
                  <c:v>193747.32664506524</c:v>
                </c:pt>
                <c:pt idx="21">
                  <c:v>195355.4328615469</c:v>
                </c:pt>
                <c:pt idx="22">
                  <c:v>197767.59218626938</c:v>
                </c:pt>
                <c:pt idx="23">
                  <c:v>201385.8311733531</c:v>
                </c:pt>
                <c:pt idx="24">
                  <c:v>203395.96394395514</c:v>
                </c:pt>
                <c:pt idx="25">
                  <c:v>204600.27249089791</c:v>
                </c:pt>
                <c:pt idx="26">
                  <c:v>206406.73531131208</c:v>
                </c:pt>
                <c:pt idx="27">
                  <c:v>209116.42954193329</c:v>
                </c:pt>
                <c:pt idx="28">
                  <c:v>210621.81522561173</c:v>
                </c:pt>
                <c:pt idx="29">
                  <c:v>212403.17935467645</c:v>
                </c:pt>
                <c:pt idx="30">
                  <c:v>215075.22554827353</c:v>
                </c:pt>
                <c:pt idx="31">
                  <c:v>219083.29483866913</c:v>
                </c:pt>
                <c:pt idx="32">
                  <c:v>221310</c:v>
                </c:pt>
                <c:pt idx="33">
                  <c:v>222606</c:v>
                </c:pt>
                <c:pt idx="34">
                  <c:v>224550</c:v>
                </c:pt>
                <c:pt idx="35">
                  <c:v>227466</c:v>
                </c:pt>
                <c:pt idx="36">
                  <c:v>229086</c:v>
                </c:pt>
                <c:pt idx="37">
                  <c:v>230615.66666666666</c:v>
                </c:pt>
                <c:pt idx="38">
                  <c:v>232910.16666666666</c:v>
                </c:pt>
                <c:pt idx="39">
                  <c:v>236351.91666666666</c:v>
                </c:pt>
                <c:pt idx="40">
                  <c:v>238264</c:v>
                </c:pt>
                <c:pt idx="41">
                  <c:v>239332</c:v>
                </c:pt>
                <c:pt idx="42">
                  <c:v>240934</c:v>
                </c:pt>
                <c:pt idx="43">
                  <c:v>243337</c:v>
                </c:pt>
                <c:pt idx="44">
                  <c:v>244672</c:v>
                </c:pt>
                <c:pt idx="45">
                  <c:v>247019.66666666666</c:v>
                </c:pt>
                <c:pt idx="46">
                  <c:v>250541.16666666666</c:v>
                </c:pt>
                <c:pt idx="47">
                  <c:v>255823.41666666666</c:v>
                </c:pt>
                <c:pt idx="48">
                  <c:v>258758</c:v>
                </c:pt>
                <c:pt idx="49">
                  <c:v>260576.33333333334</c:v>
                </c:pt>
                <c:pt idx="50">
                  <c:v>263303.83333333337</c:v>
                </c:pt>
                <c:pt idx="51">
                  <c:v>267395.08333333337</c:v>
                </c:pt>
                <c:pt idx="52">
                  <c:v>269668</c:v>
                </c:pt>
                <c:pt idx="53">
                  <c:v>271476.33333333331</c:v>
                </c:pt>
                <c:pt idx="54">
                  <c:v>274188.83333333331</c:v>
                </c:pt>
                <c:pt idx="55">
                  <c:v>278257.58333333331</c:v>
                </c:pt>
                <c:pt idx="56">
                  <c:v>280518</c:v>
                </c:pt>
                <c:pt idx="57">
                  <c:v>281700.5</c:v>
                </c:pt>
                <c:pt idx="58">
                  <c:v>283474.25</c:v>
                </c:pt>
                <c:pt idx="59">
                  <c:v>286134.875</c:v>
                </c:pt>
                <c:pt idx="60">
                  <c:v>287613</c:v>
                </c:pt>
                <c:pt idx="61">
                  <c:v>287271.16666666669</c:v>
                </c:pt>
                <c:pt idx="62">
                  <c:v>286758.41666666669</c:v>
                </c:pt>
                <c:pt idx="63">
                  <c:v>285989.29166666669</c:v>
                </c:pt>
                <c:pt idx="64">
                  <c:v>285562</c:v>
                </c:pt>
                <c:pt idx="65">
                  <c:v>286390.5</c:v>
                </c:pt>
                <c:pt idx="66">
                  <c:v>287633.25</c:v>
                </c:pt>
                <c:pt idx="67">
                  <c:v>289497.375</c:v>
                </c:pt>
                <c:pt idx="68">
                  <c:v>290533</c:v>
                </c:pt>
                <c:pt idx="69">
                  <c:v>294781.16666666669</c:v>
                </c:pt>
                <c:pt idx="70">
                  <c:v>301153.41666666669</c:v>
                </c:pt>
                <c:pt idx="71">
                  <c:v>310711.79166666669</c:v>
                </c:pt>
                <c:pt idx="72">
                  <c:v>316022</c:v>
                </c:pt>
                <c:pt idx="73">
                  <c:v>317060.16666666669</c:v>
                </c:pt>
                <c:pt idx="74">
                  <c:v>318617.41666666669</c:v>
                </c:pt>
                <c:pt idx="75">
                  <c:v>320953.29166666669</c:v>
                </c:pt>
                <c:pt idx="76">
                  <c:v>322251</c:v>
                </c:pt>
                <c:pt idx="77">
                  <c:v>323509.66666666669</c:v>
                </c:pt>
                <c:pt idx="78">
                  <c:v>325397.66666666669</c:v>
                </c:pt>
                <c:pt idx="79">
                  <c:v>328229.66666666669</c:v>
                </c:pt>
                <c:pt idx="80">
                  <c:v>329803</c:v>
                </c:pt>
                <c:pt idx="81">
                  <c:v>331217.5</c:v>
                </c:pt>
                <c:pt idx="82">
                  <c:v>333339.25</c:v>
                </c:pt>
                <c:pt idx="83">
                  <c:v>336521.875</c:v>
                </c:pt>
                <c:pt idx="84">
                  <c:v>338290</c:v>
                </c:pt>
                <c:pt idx="85">
                  <c:v>338741.05333333334</c:v>
                </c:pt>
                <c:pt idx="86">
                  <c:v>339417.63333333336</c:v>
                </c:pt>
                <c:pt idx="87">
                  <c:v>340432.50333333336</c:v>
                </c:pt>
                <c:pt idx="88">
                  <c:v>340996.32</c:v>
                </c:pt>
                <c:pt idx="89">
                  <c:v>341450.98176</c:v>
                </c:pt>
                <c:pt idx="90">
                  <c:v>342132.97440000001</c:v>
                </c:pt>
                <c:pt idx="91">
                  <c:v>343155.96335999999</c:v>
                </c:pt>
                <c:pt idx="92">
                  <c:v>343724.29055999999</c:v>
                </c:pt>
                <c:pt idx="93">
                  <c:v>344812.75081344001</c:v>
                </c:pt>
                <c:pt idx="94">
                  <c:v>346445.44119360001</c:v>
                </c:pt>
                <c:pt idx="95">
                  <c:v>348894.47676384001</c:v>
                </c:pt>
                <c:pt idx="96">
                  <c:v>350255.05208063999</c:v>
                </c:pt>
              </c:numCache>
            </c:numRef>
          </c:val>
          <c:smooth val="0"/>
          <c:extLst>
            <c:ext xmlns:c16="http://schemas.microsoft.com/office/drawing/2014/chart" uri="{C3380CC4-5D6E-409C-BE32-E72D297353CC}">
              <c16:uniqueId val="{00000000-C0FB-44A7-B87D-5C297ED96A44}"/>
            </c:ext>
          </c:extLst>
        </c:ser>
        <c:ser>
          <c:idx val="1"/>
          <c:order val="1"/>
          <c:tx>
            <c:strRef>
              <c:f>Indkomster!$K$67</c:f>
              <c:strCache>
                <c:ptCount val="1"/>
                <c:pt idx="0">
                  <c:v>København</c:v>
                </c:pt>
              </c:strCache>
            </c:strRef>
          </c:tx>
          <c:marker>
            <c:symbol val="none"/>
          </c:marker>
          <c:cat>
            <c:numRef>
              <c:f>Indkomster!$I$68:$I$164</c:f>
              <c:numCache>
                <c:formatCode>General</c:formatCode>
                <c:ptCount val="97"/>
                <c:pt idx="0">
                  <c:v>1992</c:v>
                </c:pt>
                <c:pt idx="4">
                  <c:v>1993</c:v>
                </c:pt>
                <c:pt idx="8">
                  <c:v>1994</c:v>
                </c:pt>
                <c:pt idx="12">
                  <c:v>1995</c:v>
                </c:pt>
                <c:pt idx="16">
                  <c:v>1996</c:v>
                </c:pt>
                <c:pt idx="20">
                  <c:v>1997</c:v>
                </c:pt>
                <c:pt idx="24">
                  <c:v>1998</c:v>
                </c:pt>
                <c:pt idx="28">
                  <c:v>1999</c:v>
                </c:pt>
                <c:pt idx="32">
                  <c:v>2000</c:v>
                </c:pt>
                <c:pt idx="36">
                  <c:v>2001</c:v>
                </c:pt>
                <c:pt idx="40">
                  <c:v>2002</c:v>
                </c:pt>
                <c:pt idx="44">
                  <c:v>2003</c:v>
                </c:pt>
                <c:pt idx="48">
                  <c:v>2004</c:v>
                </c:pt>
                <c:pt idx="52">
                  <c:v>2005</c:v>
                </c:pt>
                <c:pt idx="56">
                  <c:v>2006</c:v>
                </c:pt>
                <c:pt idx="60">
                  <c:v>2007</c:v>
                </c:pt>
                <c:pt idx="64">
                  <c:v>2008</c:v>
                </c:pt>
                <c:pt idx="68">
                  <c:v>2009</c:v>
                </c:pt>
                <c:pt idx="72">
                  <c:v>2010</c:v>
                </c:pt>
                <c:pt idx="76">
                  <c:v>2011</c:v>
                </c:pt>
                <c:pt idx="80">
                  <c:v>2012</c:v>
                </c:pt>
                <c:pt idx="84">
                  <c:v>2013</c:v>
                </c:pt>
                <c:pt idx="88">
                  <c:v>2014</c:v>
                </c:pt>
                <c:pt idx="92">
                  <c:v>2015</c:v>
                </c:pt>
                <c:pt idx="96">
                  <c:v>2016</c:v>
                </c:pt>
              </c:numCache>
            </c:numRef>
          </c:cat>
          <c:val>
            <c:numRef>
              <c:f>Indkomster!$K$68:$K$164</c:f>
              <c:numCache>
                <c:formatCode>#,##0</c:formatCode>
                <c:ptCount val="97"/>
                <c:pt idx="0">
                  <c:v>120216.11277296791</c:v>
                </c:pt>
                <c:pt idx="1">
                  <c:v>120638.66508594509</c:v>
                </c:pt>
                <c:pt idx="2">
                  <c:v>121272.49355541085</c:v>
                </c:pt>
                <c:pt idx="3">
                  <c:v>122223.23625960949</c:v>
                </c:pt>
                <c:pt idx="4">
                  <c:v>122751.42665083097</c:v>
                </c:pt>
                <c:pt idx="5">
                  <c:v>124046.71164087323</c:v>
                </c:pt>
                <c:pt idx="6">
                  <c:v>125989.63912593662</c:v>
                </c:pt>
                <c:pt idx="7">
                  <c:v>128904.03035353171</c:v>
                </c:pt>
                <c:pt idx="8">
                  <c:v>130523.13659108455</c:v>
                </c:pt>
                <c:pt idx="9">
                  <c:v>131369.3682954699</c:v>
                </c:pt>
                <c:pt idx="10">
                  <c:v>132638.71585204793</c:v>
                </c:pt>
                <c:pt idx="11">
                  <c:v>134542.73718691498</c:v>
                </c:pt>
                <c:pt idx="12">
                  <c:v>135600.52681739669</c:v>
                </c:pt>
                <c:pt idx="13">
                  <c:v>136611.36579208309</c:v>
                </c:pt>
                <c:pt idx="14">
                  <c:v>138127.62425411271</c:v>
                </c:pt>
                <c:pt idx="15">
                  <c:v>140402.01194715715</c:v>
                </c:pt>
                <c:pt idx="16">
                  <c:v>141665.56066551516</c:v>
                </c:pt>
                <c:pt idx="17">
                  <c:v>142462.02192070123</c:v>
                </c:pt>
                <c:pt idx="18">
                  <c:v>143656.71380348032</c:v>
                </c:pt>
                <c:pt idx="19">
                  <c:v>145448.75162764898</c:v>
                </c:pt>
                <c:pt idx="20">
                  <c:v>146444.3281966316</c:v>
                </c:pt>
                <c:pt idx="21">
                  <c:v>147880.33191140532</c:v>
                </c:pt>
                <c:pt idx="22">
                  <c:v>150034.33748356588</c:v>
                </c:pt>
                <c:pt idx="23">
                  <c:v>153265.34584180673</c:v>
                </c:pt>
                <c:pt idx="24">
                  <c:v>155060.35048527387</c:v>
                </c:pt>
                <c:pt idx="25">
                  <c:v>156201.75248063105</c:v>
                </c:pt>
                <c:pt idx="26">
                  <c:v>157913.85547366686</c:v>
                </c:pt>
                <c:pt idx="27">
                  <c:v>160482.00996322054</c:v>
                </c:pt>
                <c:pt idx="28">
                  <c:v>161908.76245741703</c:v>
                </c:pt>
                <c:pt idx="29">
                  <c:v>163361.13538118085</c:v>
                </c:pt>
                <c:pt idx="30">
                  <c:v>165539.69476682658</c:v>
                </c:pt>
                <c:pt idx="31">
                  <c:v>168807.5338452952</c:v>
                </c:pt>
                <c:pt idx="32">
                  <c:v>170623</c:v>
                </c:pt>
                <c:pt idx="33">
                  <c:v>171764</c:v>
                </c:pt>
                <c:pt idx="34">
                  <c:v>173475.5</c:v>
                </c:pt>
                <c:pt idx="35">
                  <c:v>176042.75</c:v>
                </c:pt>
                <c:pt idx="36">
                  <c:v>177469</c:v>
                </c:pt>
                <c:pt idx="37">
                  <c:v>179034.83333333334</c:v>
                </c:pt>
                <c:pt idx="38">
                  <c:v>181383.58333333334</c:v>
                </c:pt>
                <c:pt idx="39">
                  <c:v>184906.70833333334</c:v>
                </c:pt>
                <c:pt idx="40">
                  <c:v>186864</c:v>
                </c:pt>
                <c:pt idx="41">
                  <c:v>187820.16666666666</c:v>
                </c:pt>
                <c:pt idx="42">
                  <c:v>189254.41666666666</c:v>
                </c:pt>
                <c:pt idx="43">
                  <c:v>191405.79166666666</c:v>
                </c:pt>
                <c:pt idx="44">
                  <c:v>192601</c:v>
                </c:pt>
                <c:pt idx="45">
                  <c:v>194213.33333333334</c:v>
                </c:pt>
                <c:pt idx="46">
                  <c:v>196631.83333333334</c:v>
                </c:pt>
                <c:pt idx="47">
                  <c:v>200259.58333333334</c:v>
                </c:pt>
                <c:pt idx="48">
                  <c:v>202275</c:v>
                </c:pt>
                <c:pt idx="49">
                  <c:v>203609.5</c:v>
                </c:pt>
                <c:pt idx="50">
                  <c:v>205611.25</c:v>
                </c:pt>
                <c:pt idx="51">
                  <c:v>208613.875</c:v>
                </c:pt>
                <c:pt idx="52">
                  <c:v>210282</c:v>
                </c:pt>
                <c:pt idx="53">
                  <c:v>211895.83333333334</c:v>
                </c:pt>
                <c:pt idx="54">
                  <c:v>214316.58333333334</c:v>
                </c:pt>
                <c:pt idx="55">
                  <c:v>217947.70833333334</c:v>
                </c:pt>
                <c:pt idx="56">
                  <c:v>219965</c:v>
                </c:pt>
                <c:pt idx="57">
                  <c:v>220714.33333333334</c:v>
                </c:pt>
                <c:pt idx="58">
                  <c:v>221838.33333333334</c:v>
                </c:pt>
                <c:pt idx="59">
                  <c:v>223524.33333333334</c:v>
                </c:pt>
                <c:pt idx="60">
                  <c:v>224461</c:v>
                </c:pt>
                <c:pt idx="61">
                  <c:v>225168.66666666666</c:v>
                </c:pt>
                <c:pt idx="62">
                  <c:v>226230.16666666666</c:v>
                </c:pt>
                <c:pt idx="63">
                  <c:v>227822.41666666666</c:v>
                </c:pt>
                <c:pt idx="64">
                  <c:v>228707</c:v>
                </c:pt>
                <c:pt idx="65">
                  <c:v>229731.83333333334</c:v>
                </c:pt>
                <c:pt idx="66">
                  <c:v>231269.08333333334</c:v>
                </c:pt>
                <c:pt idx="67">
                  <c:v>233574.95833333334</c:v>
                </c:pt>
                <c:pt idx="68">
                  <c:v>234856</c:v>
                </c:pt>
                <c:pt idx="69">
                  <c:v>237777.33333333334</c:v>
                </c:pt>
                <c:pt idx="70">
                  <c:v>242159.33333333334</c:v>
                </c:pt>
                <c:pt idx="71">
                  <c:v>248732.33333333334</c:v>
                </c:pt>
                <c:pt idx="72">
                  <c:v>252384</c:v>
                </c:pt>
                <c:pt idx="73">
                  <c:v>253684.33333333334</c:v>
                </c:pt>
                <c:pt idx="74">
                  <c:v>255634.83333333334</c:v>
                </c:pt>
                <c:pt idx="75">
                  <c:v>258560.58333333334</c:v>
                </c:pt>
                <c:pt idx="76">
                  <c:v>260186</c:v>
                </c:pt>
                <c:pt idx="77">
                  <c:v>261126.66666666666</c:v>
                </c:pt>
                <c:pt idx="78">
                  <c:v>262537.66666666663</c:v>
                </c:pt>
                <c:pt idx="79">
                  <c:v>264654.16666666663</c:v>
                </c:pt>
                <c:pt idx="80">
                  <c:v>265830</c:v>
                </c:pt>
                <c:pt idx="81">
                  <c:v>267151.66666666669</c:v>
                </c:pt>
                <c:pt idx="82">
                  <c:v>269134.16666666669</c:v>
                </c:pt>
                <c:pt idx="83">
                  <c:v>272107.91666666669</c:v>
                </c:pt>
                <c:pt idx="84">
                  <c:v>273760</c:v>
                </c:pt>
                <c:pt idx="85">
                  <c:v>274125.01333333331</c:v>
                </c:pt>
                <c:pt idx="86">
                  <c:v>274672.53333333333</c:v>
                </c:pt>
                <c:pt idx="87">
                  <c:v>275493.81333333335</c:v>
                </c:pt>
                <c:pt idx="88">
                  <c:v>275950.08000000002</c:v>
                </c:pt>
                <c:pt idx="89">
                  <c:v>276547.97184000001</c:v>
                </c:pt>
                <c:pt idx="90">
                  <c:v>277444.80960000004</c:v>
                </c:pt>
                <c:pt idx="91">
                  <c:v>278790.06624000001</c:v>
                </c:pt>
                <c:pt idx="92">
                  <c:v>279537.43104</c:v>
                </c:pt>
                <c:pt idx="93">
                  <c:v>280655.58076416003</c:v>
                </c:pt>
                <c:pt idx="94">
                  <c:v>282332.80535040004</c:v>
                </c:pt>
                <c:pt idx="95">
                  <c:v>284848.64222976007</c:v>
                </c:pt>
                <c:pt idx="96">
                  <c:v>286246.32938496</c:v>
                </c:pt>
              </c:numCache>
            </c:numRef>
          </c:val>
          <c:smooth val="0"/>
          <c:extLst>
            <c:ext xmlns:c16="http://schemas.microsoft.com/office/drawing/2014/chart" uri="{C3380CC4-5D6E-409C-BE32-E72D297353CC}">
              <c16:uniqueId val="{00000001-C0FB-44A7-B87D-5C297ED96A44}"/>
            </c:ext>
          </c:extLst>
        </c:ser>
        <c:ser>
          <c:idx val="2"/>
          <c:order val="2"/>
          <c:tx>
            <c:strRef>
              <c:f>Indkomster!$L$67</c:f>
              <c:strCache>
                <c:ptCount val="1"/>
                <c:pt idx="0">
                  <c:v>Frederiksberg</c:v>
                </c:pt>
              </c:strCache>
            </c:strRef>
          </c:tx>
          <c:marker>
            <c:symbol val="none"/>
          </c:marker>
          <c:cat>
            <c:numRef>
              <c:f>Indkomster!$I$68:$I$164</c:f>
              <c:numCache>
                <c:formatCode>General</c:formatCode>
                <c:ptCount val="97"/>
                <c:pt idx="0">
                  <c:v>1992</c:v>
                </c:pt>
                <c:pt idx="4">
                  <c:v>1993</c:v>
                </c:pt>
                <c:pt idx="8">
                  <c:v>1994</c:v>
                </c:pt>
                <c:pt idx="12">
                  <c:v>1995</c:v>
                </c:pt>
                <c:pt idx="16">
                  <c:v>1996</c:v>
                </c:pt>
                <c:pt idx="20">
                  <c:v>1997</c:v>
                </c:pt>
                <c:pt idx="24">
                  <c:v>1998</c:v>
                </c:pt>
                <c:pt idx="28">
                  <c:v>1999</c:v>
                </c:pt>
                <c:pt idx="32">
                  <c:v>2000</c:v>
                </c:pt>
                <c:pt idx="36">
                  <c:v>2001</c:v>
                </c:pt>
                <c:pt idx="40">
                  <c:v>2002</c:v>
                </c:pt>
                <c:pt idx="44">
                  <c:v>2003</c:v>
                </c:pt>
                <c:pt idx="48">
                  <c:v>2004</c:v>
                </c:pt>
                <c:pt idx="52">
                  <c:v>2005</c:v>
                </c:pt>
                <c:pt idx="56">
                  <c:v>2006</c:v>
                </c:pt>
                <c:pt idx="60">
                  <c:v>2007</c:v>
                </c:pt>
                <c:pt idx="64">
                  <c:v>2008</c:v>
                </c:pt>
                <c:pt idx="68">
                  <c:v>2009</c:v>
                </c:pt>
                <c:pt idx="72">
                  <c:v>2010</c:v>
                </c:pt>
                <c:pt idx="76">
                  <c:v>2011</c:v>
                </c:pt>
                <c:pt idx="80">
                  <c:v>2012</c:v>
                </c:pt>
                <c:pt idx="84">
                  <c:v>2013</c:v>
                </c:pt>
                <c:pt idx="88">
                  <c:v>2014</c:v>
                </c:pt>
                <c:pt idx="92">
                  <c:v>2015</c:v>
                </c:pt>
                <c:pt idx="96">
                  <c:v>2016</c:v>
                </c:pt>
              </c:numCache>
            </c:numRef>
          </c:cat>
          <c:val>
            <c:numRef>
              <c:f>Indkomster!$L$68:$L$164</c:f>
              <c:numCache>
                <c:formatCode>#,##0</c:formatCode>
                <c:ptCount val="97"/>
                <c:pt idx="0">
                  <c:v>142638.94578952875</c:v>
                </c:pt>
                <c:pt idx="1">
                  <c:v>143531.76350690689</c:v>
                </c:pt>
                <c:pt idx="2">
                  <c:v>144870.99008297411</c:v>
                </c:pt>
                <c:pt idx="3">
                  <c:v>146879.82994707493</c:v>
                </c:pt>
                <c:pt idx="4">
                  <c:v>147995.85209379761</c:v>
                </c:pt>
                <c:pt idx="5">
                  <c:v>149660.39867297461</c:v>
                </c:pt>
                <c:pt idx="6">
                  <c:v>152157.21854174012</c:v>
                </c:pt>
                <c:pt idx="7">
                  <c:v>155902.4483448884</c:v>
                </c:pt>
                <c:pt idx="8">
                  <c:v>157983.13156885968</c:v>
                </c:pt>
                <c:pt idx="9">
                  <c:v>159342.57289007783</c:v>
                </c:pt>
                <c:pt idx="10">
                  <c:v>161381.73487190506</c:v>
                </c:pt>
                <c:pt idx="11">
                  <c:v>164440.47784464591</c:v>
                </c:pt>
                <c:pt idx="12">
                  <c:v>166139.7794961686</c:v>
                </c:pt>
                <c:pt idx="13">
                  <c:v>167600.68634895392</c:v>
                </c:pt>
                <c:pt idx="14">
                  <c:v>169792.04662813191</c:v>
                </c:pt>
                <c:pt idx="15">
                  <c:v>173079.0870468989</c:v>
                </c:pt>
                <c:pt idx="16">
                  <c:v>174905.22061288057</c:v>
                </c:pt>
                <c:pt idx="17">
                  <c:v>175943.05244580869</c:v>
                </c:pt>
                <c:pt idx="18">
                  <c:v>177499.80019520086</c:v>
                </c:pt>
                <c:pt idx="19">
                  <c:v>179834.92181928913</c:v>
                </c:pt>
                <c:pt idx="20">
                  <c:v>181132.21161044925</c:v>
                </c:pt>
                <c:pt idx="21">
                  <c:v>183015.23260065715</c:v>
                </c:pt>
                <c:pt idx="22">
                  <c:v>185839.76408596899</c:v>
                </c:pt>
                <c:pt idx="23">
                  <c:v>190076.56131393675</c:v>
                </c:pt>
                <c:pt idx="24">
                  <c:v>192430.3375516966</c:v>
                </c:pt>
                <c:pt idx="25">
                  <c:v>194070.08305424123</c:v>
                </c:pt>
                <c:pt idx="26">
                  <c:v>196529.70130805817</c:v>
                </c:pt>
                <c:pt idx="27">
                  <c:v>200219.12868878359</c:v>
                </c:pt>
                <c:pt idx="28">
                  <c:v>202268.81056696438</c:v>
                </c:pt>
                <c:pt idx="29">
                  <c:v>203701.17547247032</c:v>
                </c:pt>
                <c:pt idx="30">
                  <c:v>205849.72283072921</c:v>
                </c:pt>
                <c:pt idx="31">
                  <c:v>209072.54386811756</c:v>
                </c:pt>
                <c:pt idx="32">
                  <c:v>210863</c:v>
                </c:pt>
                <c:pt idx="33">
                  <c:v>212419</c:v>
                </c:pt>
                <c:pt idx="34">
                  <c:v>214753</c:v>
                </c:pt>
                <c:pt idx="35">
                  <c:v>218254</c:v>
                </c:pt>
                <c:pt idx="36">
                  <c:v>220199</c:v>
                </c:pt>
                <c:pt idx="37">
                  <c:v>221541.83333333334</c:v>
                </c:pt>
                <c:pt idx="38">
                  <c:v>223556.08333333334</c:v>
                </c:pt>
                <c:pt idx="39">
                  <c:v>226577.45833333334</c:v>
                </c:pt>
                <c:pt idx="40">
                  <c:v>228256</c:v>
                </c:pt>
                <c:pt idx="41">
                  <c:v>228987.5</c:v>
                </c:pt>
                <c:pt idx="42">
                  <c:v>230084.75</c:v>
                </c:pt>
                <c:pt idx="43">
                  <c:v>231730.625</c:v>
                </c:pt>
                <c:pt idx="44">
                  <c:v>232645</c:v>
                </c:pt>
                <c:pt idx="45">
                  <c:v>234948.16666666666</c:v>
                </c:pt>
                <c:pt idx="46">
                  <c:v>238402.91666666666</c:v>
                </c:pt>
                <c:pt idx="47">
                  <c:v>243585.04166666666</c:v>
                </c:pt>
                <c:pt idx="48">
                  <c:v>246464</c:v>
                </c:pt>
                <c:pt idx="49">
                  <c:v>248300.5</c:v>
                </c:pt>
                <c:pt idx="50">
                  <c:v>251055.25</c:v>
                </c:pt>
                <c:pt idx="51">
                  <c:v>255187.375</c:v>
                </c:pt>
                <c:pt idx="52">
                  <c:v>257483</c:v>
                </c:pt>
                <c:pt idx="53">
                  <c:v>259787.83333333334</c:v>
                </c:pt>
                <c:pt idx="54">
                  <c:v>263245.08333333337</c:v>
                </c:pt>
                <c:pt idx="55">
                  <c:v>268430.95833333337</c:v>
                </c:pt>
                <c:pt idx="56">
                  <c:v>271312</c:v>
                </c:pt>
                <c:pt idx="57">
                  <c:v>271517.66666666669</c:v>
                </c:pt>
                <c:pt idx="58">
                  <c:v>271826.16666666669</c:v>
                </c:pt>
                <c:pt idx="59">
                  <c:v>272288.91666666669</c:v>
                </c:pt>
                <c:pt idx="60">
                  <c:v>272546</c:v>
                </c:pt>
                <c:pt idx="61">
                  <c:v>272345.66666666669</c:v>
                </c:pt>
                <c:pt idx="62">
                  <c:v>272045.16666666669</c:v>
                </c:pt>
                <c:pt idx="63">
                  <c:v>271594.41666666669</c:v>
                </c:pt>
                <c:pt idx="64">
                  <c:v>271344</c:v>
                </c:pt>
                <c:pt idx="65">
                  <c:v>272686</c:v>
                </c:pt>
                <c:pt idx="66">
                  <c:v>274699</c:v>
                </c:pt>
                <c:pt idx="67">
                  <c:v>277718.5</c:v>
                </c:pt>
                <c:pt idx="68">
                  <c:v>279396</c:v>
                </c:pt>
                <c:pt idx="69">
                  <c:v>284041.16666666669</c:v>
                </c:pt>
                <c:pt idx="70">
                  <c:v>291008.91666666669</c:v>
                </c:pt>
                <c:pt idx="71">
                  <c:v>301460.54166666669</c:v>
                </c:pt>
                <c:pt idx="72">
                  <c:v>307267</c:v>
                </c:pt>
                <c:pt idx="73">
                  <c:v>308602.5</c:v>
                </c:pt>
                <c:pt idx="74">
                  <c:v>310605.75</c:v>
                </c:pt>
                <c:pt idx="75">
                  <c:v>313610.625</c:v>
                </c:pt>
                <c:pt idx="76">
                  <c:v>315280</c:v>
                </c:pt>
                <c:pt idx="77">
                  <c:v>316791.66666666669</c:v>
                </c:pt>
                <c:pt idx="78">
                  <c:v>319059.16666666669</c:v>
                </c:pt>
                <c:pt idx="79">
                  <c:v>322460.41666666669</c:v>
                </c:pt>
                <c:pt idx="80">
                  <c:v>324350</c:v>
                </c:pt>
                <c:pt idx="81">
                  <c:v>326373.5</c:v>
                </c:pt>
                <c:pt idx="82">
                  <c:v>329408.75</c:v>
                </c:pt>
                <c:pt idx="83">
                  <c:v>333961.625</c:v>
                </c:pt>
                <c:pt idx="84">
                  <c:v>336491</c:v>
                </c:pt>
                <c:pt idx="85">
                  <c:v>336939.65466666664</c:v>
                </c:pt>
                <c:pt idx="86">
                  <c:v>337612.63666666666</c:v>
                </c:pt>
                <c:pt idx="87">
                  <c:v>338622.10966666666</c:v>
                </c:pt>
                <c:pt idx="88">
                  <c:v>339182.92800000001</c:v>
                </c:pt>
                <c:pt idx="89">
                  <c:v>340172.38390385744</c:v>
                </c:pt>
                <c:pt idx="90">
                  <c:v>341656.56775964354</c:v>
                </c:pt>
                <c:pt idx="91">
                  <c:v>343882.8435433227</c:v>
                </c:pt>
                <c:pt idx="92">
                  <c:v>345119.66342314449</c:v>
                </c:pt>
                <c:pt idx="93">
                  <c:v>346759.15720515489</c:v>
                </c:pt>
                <c:pt idx="94">
                  <c:v>349218.39787817048</c:v>
                </c:pt>
                <c:pt idx="95">
                  <c:v>352907.25888769387</c:v>
                </c:pt>
                <c:pt idx="96">
                  <c:v>354956.62611520692</c:v>
                </c:pt>
              </c:numCache>
            </c:numRef>
          </c:val>
          <c:smooth val="0"/>
          <c:extLst>
            <c:ext xmlns:c16="http://schemas.microsoft.com/office/drawing/2014/chart" uri="{C3380CC4-5D6E-409C-BE32-E72D297353CC}">
              <c16:uniqueId val="{00000002-C0FB-44A7-B87D-5C297ED96A44}"/>
            </c:ext>
          </c:extLst>
        </c:ser>
        <c:ser>
          <c:idx val="3"/>
          <c:order val="3"/>
          <c:tx>
            <c:strRef>
              <c:f>Indkomster!$M$67</c:f>
              <c:strCache>
                <c:ptCount val="1"/>
                <c:pt idx="0">
                  <c:v>Aarhus</c:v>
                </c:pt>
              </c:strCache>
            </c:strRef>
          </c:tx>
          <c:marker>
            <c:symbol val="none"/>
          </c:marker>
          <c:cat>
            <c:numRef>
              <c:f>Indkomster!$I$68:$I$164</c:f>
              <c:numCache>
                <c:formatCode>General</c:formatCode>
                <c:ptCount val="97"/>
                <c:pt idx="0">
                  <c:v>1992</c:v>
                </c:pt>
                <c:pt idx="4">
                  <c:v>1993</c:v>
                </c:pt>
                <c:pt idx="8">
                  <c:v>1994</c:v>
                </c:pt>
                <c:pt idx="12">
                  <c:v>1995</c:v>
                </c:pt>
                <c:pt idx="16">
                  <c:v>1996</c:v>
                </c:pt>
                <c:pt idx="20">
                  <c:v>1997</c:v>
                </c:pt>
                <c:pt idx="24">
                  <c:v>1998</c:v>
                </c:pt>
                <c:pt idx="28">
                  <c:v>1999</c:v>
                </c:pt>
                <c:pt idx="32">
                  <c:v>2000</c:v>
                </c:pt>
                <c:pt idx="36">
                  <c:v>2001</c:v>
                </c:pt>
                <c:pt idx="40">
                  <c:v>2002</c:v>
                </c:pt>
                <c:pt idx="44">
                  <c:v>2003</c:v>
                </c:pt>
                <c:pt idx="48">
                  <c:v>2004</c:v>
                </c:pt>
                <c:pt idx="52">
                  <c:v>2005</c:v>
                </c:pt>
                <c:pt idx="56">
                  <c:v>2006</c:v>
                </c:pt>
                <c:pt idx="60">
                  <c:v>2007</c:v>
                </c:pt>
                <c:pt idx="64">
                  <c:v>2008</c:v>
                </c:pt>
                <c:pt idx="68">
                  <c:v>2009</c:v>
                </c:pt>
                <c:pt idx="72">
                  <c:v>2010</c:v>
                </c:pt>
                <c:pt idx="76">
                  <c:v>2011</c:v>
                </c:pt>
                <c:pt idx="80">
                  <c:v>2012</c:v>
                </c:pt>
                <c:pt idx="84">
                  <c:v>2013</c:v>
                </c:pt>
                <c:pt idx="88">
                  <c:v>2014</c:v>
                </c:pt>
                <c:pt idx="92">
                  <c:v>2015</c:v>
                </c:pt>
                <c:pt idx="96">
                  <c:v>2016</c:v>
                </c:pt>
              </c:numCache>
            </c:numRef>
          </c:cat>
          <c:val>
            <c:numRef>
              <c:f>Indkomster!$M$68:$M$164</c:f>
              <c:numCache>
                <c:formatCode>#,##0</c:formatCode>
                <c:ptCount val="97"/>
                <c:pt idx="0">
                  <c:v>144106.50862457824</c:v>
                </c:pt>
                <c:pt idx="1">
                  <c:v>144594.54181618831</c:v>
                </c:pt>
                <c:pt idx="2">
                  <c:v>145326.59160360339</c:v>
                </c:pt>
                <c:pt idx="3">
                  <c:v>146424.666284726</c:v>
                </c:pt>
                <c:pt idx="4">
                  <c:v>147034.70777423857</c:v>
                </c:pt>
                <c:pt idx="5">
                  <c:v>148865.78717994207</c:v>
                </c:pt>
                <c:pt idx="6">
                  <c:v>151612.4062884973</c:v>
                </c:pt>
                <c:pt idx="7">
                  <c:v>155732.33495133015</c:v>
                </c:pt>
                <c:pt idx="8">
                  <c:v>158021.18420845951</c:v>
                </c:pt>
                <c:pt idx="9">
                  <c:v>159173.56230274582</c:v>
                </c:pt>
                <c:pt idx="10">
                  <c:v>160902.12944417528</c:v>
                </c:pt>
                <c:pt idx="11">
                  <c:v>163494.98015631948</c:v>
                </c:pt>
                <c:pt idx="12">
                  <c:v>164935.45277417733</c:v>
                </c:pt>
                <c:pt idx="13">
                  <c:v>166155.01301383588</c:v>
                </c:pt>
                <c:pt idx="14">
                  <c:v>167984.35337332371</c:v>
                </c:pt>
                <c:pt idx="15">
                  <c:v>170728.36391255548</c:v>
                </c:pt>
                <c:pt idx="16">
                  <c:v>172252.81421212869</c:v>
                </c:pt>
                <c:pt idx="17">
                  <c:v>173286.36527211143</c:v>
                </c:pt>
                <c:pt idx="18">
                  <c:v>174836.69186208551</c:v>
                </c:pt>
                <c:pt idx="19">
                  <c:v>177162.18174704665</c:v>
                </c:pt>
                <c:pt idx="20">
                  <c:v>178454.12057202504</c:v>
                </c:pt>
                <c:pt idx="21">
                  <c:v>179937.67194989181</c:v>
                </c:pt>
                <c:pt idx="22">
                  <c:v>182162.99901669196</c:v>
                </c:pt>
                <c:pt idx="23">
                  <c:v>185500.98961689218</c:v>
                </c:pt>
                <c:pt idx="24">
                  <c:v>187355.42883922567</c:v>
                </c:pt>
                <c:pt idx="25">
                  <c:v>188551.06514982216</c:v>
                </c:pt>
                <c:pt idx="26">
                  <c:v>190344.51961571688</c:v>
                </c:pt>
                <c:pt idx="27">
                  <c:v>193034.70131455897</c:v>
                </c:pt>
                <c:pt idx="28">
                  <c:v>194529.24670280458</c:v>
                </c:pt>
                <c:pt idx="29">
                  <c:v>195884.70558567048</c:v>
                </c:pt>
                <c:pt idx="30">
                  <c:v>197917.89390996934</c:v>
                </c:pt>
                <c:pt idx="31">
                  <c:v>200967.67639641761</c:v>
                </c:pt>
                <c:pt idx="32">
                  <c:v>202662</c:v>
                </c:pt>
                <c:pt idx="33">
                  <c:v>203805</c:v>
                </c:pt>
                <c:pt idx="34">
                  <c:v>205519.5</c:v>
                </c:pt>
                <c:pt idx="35">
                  <c:v>208091.25</c:v>
                </c:pt>
                <c:pt idx="36">
                  <c:v>209520</c:v>
                </c:pt>
                <c:pt idx="37">
                  <c:v>210919.83333333334</c:v>
                </c:pt>
                <c:pt idx="38">
                  <c:v>213019.58333333334</c:v>
                </c:pt>
                <c:pt idx="39">
                  <c:v>216169.20833333334</c:v>
                </c:pt>
                <c:pt idx="40">
                  <c:v>217919</c:v>
                </c:pt>
                <c:pt idx="41">
                  <c:v>219206.66666666666</c:v>
                </c:pt>
                <c:pt idx="42">
                  <c:v>221138.16666666666</c:v>
                </c:pt>
                <c:pt idx="43">
                  <c:v>224035.41666666666</c:v>
                </c:pt>
                <c:pt idx="44">
                  <c:v>225645</c:v>
                </c:pt>
                <c:pt idx="45">
                  <c:v>227555.16666666666</c:v>
                </c:pt>
                <c:pt idx="46">
                  <c:v>230420.41666666666</c:v>
                </c:pt>
                <c:pt idx="47">
                  <c:v>234718.29166666666</c:v>
                </c:pt>
                <c:pt idx="48">
                  <c:v>237106</c:v>
                </c:pt>
                <c:pt idx="49">
                  <c:v>239414.66666666666</c:v>
                </c:pt>
                <c:pt idx="50">
                  <c:v>242877.66666666666</c:v>
                </c:pt>
                <c:pt idx="51">
                  <c:v>248072.16666666666</c:v>
                </c:pt>
                <c:pt idx="52">
                  <c:v>250958</c:v>
                </c:pt>
                <c:pt idx="53">
                  <c:v>252332.83333333334</c:v>
                </c:pt>
                <c:pt idx="54">
                  <c:v>254395.08333333334</c:v>
                </c:pt>
                <c:pt idx="55">
                  <c:v>257488.45833333334</c:v>
                </c:pt>
                <c:pt idx="56">
                  <c:v>259207</c:v>
                </c:pt>
                <c:pt idx="57">
                  <c:v>260343.83333333334</c:v>
                </c:pt>
                <c:pt idx="58">
                  <c:v>262049.08333333334</c:v>
                </c:pt>
                <c:pt idx="59">
                  <c:v>264606.95833333337</c:v>
                </c:pt>
                <c:pt idx="60">
                  <c:v>266028</c:v>
                </c:pt>
                <c:pt idx="61">
                  <c:v>265464.83333333331</c:v>
                </c:pt>
                <c:pt idx="62">
                  <c:v>264620.08333333331</c:v>
                </c:pt>
                <c:pt idx="63">
                  <c:v>263352.95833333331</c:v>
                </c:pt>
                <c:pt idx="64">
                  <c:v>262649</c:v>
                </c:pt>
                <c:pt idx="65">
                  <c:v>263917.33333333331</c:v>
                </c:pt>
                <c:pt idx="66">
                  <c:v>265819.83333333331</c:v>
                </c:pt>
                <c:pt idx="67">
                  <c:v>268673.58333333331</c:v>
                </c:pt>
                <c:pt idx="68">
                  <c:v>270259</c:v>
                </c:pt>
                <c:pt idx="69">
                  <c:v>274113.33333333331</c:v>
                </c:pt>
                <c:pt idx="70">
                  <c:v>279894.83333333331</c:v>
                </c:pt>
                <c:pt idx="71">
                  <c:v>288567.08333333331</c:v>
                </c:pt>
                <c:pt idx="72">
                  <c:v>293385</c:v>
                </c:pt>
                <c:pt idx="73">
                  <c:v>294201.66666666669</c:v>
                </c:pt>
                <c:pt idx="74">
                  <c:v>295426.66666666669</c:v>
                </c:pt>
                <c:pt idx="75">
                  <c:v>297264.16666666669</c:v>
                </c:pt>
                <c:pt idx="76">
                  <c:v>298285</c:v>
                </c:pt>
                <c:pt idx="77">
                  <c:v>299049</c:v>
                </c:pt>
                <c:pt idx="78">
                  <c:v>300195</c:v>
                </c:pt>
                <c:pt idx="79">
                  <c:v>301914</c:v>
                </c:pt>
                <c:pt idx="80">
                  <c:v>302869</c:v>
                </c:pt>
                <c:pt idx="81">
                  <c:v>304583.5</c:v>
                </c:pt>
                <c:pt idx="82">
                  <c:v>307155.25</c:v>
                </c:pt>
                <c:pt idx="83">
                  <c:v>311012.875</c:v>
                </c:pt>
                <c:pt idx="84">
                  <c:v>313156</c:v>
                </c:pt>
                <c:pt idx="85">
                  <c:v>313573.54133333336</c:v>
                </c:pt>
                <c:pt idx="86">
                  <c:v>314199.85333333339</c:v>
                </c:pt>
                <c:pt idx="87">
                  <c:v>315139.32133333338</c:v>
                </c:pt>
                <c:pt idx="88">
                  <c:v>315661.24800000002</c:v>
                </c:pt>
                <c:pt idx="89">
                  <c:v>316239.960288</c:v>
                </c:pt>
                <c:pt idx="90">
                  <c:v>317108.02872</c:v>
                </c:pt>
                <c:pt idx="91">
                  <c:v>318410.131368</c:v>
                </c:pt>
                <c:pt idx="92">
                  <c:v>319133.52172799996</c:v>
                </c:pt>
                <c:pt idx="93">
                  <c:v>320303.67797433597</c:v>
                </c:pt>
                <c:pt idx="94">
                  <c:v>322058.91234384</c:v>
                </c:pt>
                <c:pt idx="95">
                  <c:v>324691.76389809599</c:v>
                </c:pt>
                <c:pt idx="96">
                  <c:v>326154.45920601598</c:v>
                </c:pt>
              </c:numCache>
            </c:numRef>
          </c:val>
          <c:smooth val="0"/>
          <c:extLst>
            <c:ext xmlns:c16="http://schemas.microsoft.com/office/drawing/2014/chart" uri="{C3380CC4-5D6E-409C-BE32-E72D297353CC}">
              <c16:uniqueId val="{00000003-C0FB-44A7-B87D-5C297ED96A44}"/>
            </c:ext>
          </c:extLst>
        </c:ser>
        <c:dLbls>
          <c:showLegendKey val="0"/>
          <c:showVal val="0"/>
          <c:showCatName val="0"/>
          <c:showSerName val="0"/>
          <c:showPercent val="0"/>
          <c:showBubbleSize val="0"/>
        </c:dLbls>
        <c:smooth val="0"/>
        <c:axId val="97016448"/>
        <c:axId val="97022336"/>
      </c:lineChart>
      <c:catAx>
        <c:axId val="97016448"/>
        <c:scaling>
          <c:orientation val="minMax"/>
        </c:scaling>
        <c:delete val="0"/>
        <c:axPos val="b"/>
        <c:numFmt formatCode="General" sourceLinked="1"/>
        <c:majorTickMark val="out"/>
        <c:minorTickMark val="none"/>
        <c:tickLblPos val="nextTo"/>
        <c:crossAx val="97022336"/>
        <c:crosses val="autoZero"/>
        <c:auto val="1"/>
        <c:lblAlgn val="ctr"/>
        <c:lblOffset val="100"/>
        <c:noMultiLvlLbl val="0"/>
      </c:catAx>
      <c:valAx>
        <c:axId val="97022336"/>
        <c:scaling>
          <c:orientation val="minMax"/>
        </c:scaling>
        <c:delete val="0"/>
        <c:axPos val="l"/>
        <c:majorGridlines/>
        <c:numFmt formatCode="#,##0" sourceLinked="1"/>
        <c:majorTickMark val="out"/>
        <c:minorTickMark val="none"/>
        <c:tickLblPos val="nextTo"/>
        <c:crossAx val="9701644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lineChart>
        <c:grouping val="standard"/>
        <c:varyColors val="0"/>
        <c:ser>
          <c:idx val="0"/>
          <c:order val="0"/>
          <c:tx>
            <c:strRef>
              <c:f>Indkomster!$J$67</c:f>
              <c:strCache>
                <c:ptCount val="1"/>
                <c:pt idx="0">
                  <c:v>Hele landet</c:v>
                </c:pt>
              </c:strCache>
            </c:strRef>
          </c:tx>
          <c:marker>
            <c:symbol val="none"/>
          </c:marker>
          <c:cat>
            <c:numRef>
              <c:f>Indkomster!$I$68:$I$84</c:f>
              <c:numCache>
                <c:formatCode>General</c:formatCode>
                <c:ptCount val="17"/>
                <c:pt idx="0">
                  <c:v>1992</c:v>
                </c:pt>
                <c:pt idx="4">
                  <c:v>1993</c:v>
                </c:pt>
                <c:pt idx="8">
                  <c:v>1994</c:v>
                </c:pt>
                <c:pt idx="12">
                  <c:v>1995</c:v>
                </c:pt>
                <c:pt idx="16">
                  <c:v>1996</c:v>
                </c:pt>
              </c:numCache>
            </c:numRef>
          </c:cat>
          <c:val>
            <c:numRef>
              <c:f>Indkomster!$J$68:$J$84</c:f>
              <c:numCache>
                <c:formatCode>#,##0</c:formatCode>
                <c:ptCount val="17"/>
                <c:pt idx="0">
                  <c:v>155998.81171730647</c:v>
                </c:pt>
                <c:pt idx="1">
                  <c:v>156563.41692550865</c:v>
                </c:pt>
                <c:pt idx="2">
                  <c:v>157410.32473781193</c:v>
                </c:pt>
                <c:pt idx="3">
                  <c:v>158680.68645626685</c:v>
                </c:pt>
                <c:pt idx="4">
                  <c:v>159386.44296651956</c:v>
                </c:pt>
                <c:pt idx="5">
                  <c:v>161384.09791775286</c:v>
                </c:pt>
                <c:pt idx="6">
                  <c:v>164380.58034460281</c:v>
                </c:pt>
                <c:pt idx="7">
                  <c:v>168875.30398487771</c:v>
                </c:pt>
                <c:pt idx="8">
                  <c:v>171372.37267391931</c:v>
                </c:pt>
                <c:pt idx="9">
                  <c:v>172547.76607725787</c:v>
                </c:pt>
                <c:pt idx="10">
                  <c:v>174310.85618226571</c:v>
                </c:pt>
                <c:pt idx="11">
                  <c:v>176955.49133977748</c:v>
                </c:pt>
                <c:pt idx="12">
                  <c:v>178424.73309395069</c:v>
                </c:pt>
                <c:pt idx="13">
                  <c:v>179805.77000930341</c:v>
                </c:pt>
                <c:pt idx="14">
                  <c:v>181877.32538233246</c:v>
                </c:pt>
                <c:pt idx="15">
                  <c:v>184984.65844187606</c:v>
                </c:pt>
                <c:pt idx="16">
                  <c:v>186710.95458606692</c:v>
                </c:pt>
              </c:numCache>
            </c:numRef>
          </c:val>
          <c:smooth val="0"/>
          <c:extLst>
            <c:ext xmlns:c16="http://schemas.microsoft.com/office/drawing/2014/chart" uri="{C3380CC4-5D6E-409C-BE32-E72D297353CC}">
              <c16:uniqueId val="{00000000-0BF1-4513-AEAB-54952CB4CC00}"/>
            </c:ext>
          </c:extLst>
        </c:ser>
        <c:dLbls>
          <c:showLegendKey val="0"/>
          <c:showVal val="0"/>
          <c:showCatName val="0"/>
          <c:showSerName val="0"/>
          <c:showPercent val="0"/>
          <c:showBubbleSize val="0"/>
        </c:dLbls>
        <c:smooth val="0"/>
        <c:axId val="97054720"/>
        <c:axId val="97056256"/>
      </c:lineChart>
      <c:catAx>
        <c:axId val="97054720"/>
        <c:scaling>
          <c:orientation val="minMax"/>
        </c:scaling>
        <c:delete val="0"/>
        <c:axPos val="b"/>
        <c:numFmt formatCode="General" sourceLinked="1"/>
        <c:majorTickMark val="out"/>
        <c:minorTickMark val="none"/>
        <c:tickLblPos val="nextTo"/>
        <c:crossAx val="97056256"/>
        <c:crosses val="autoZero"/>
        <c:auto val="1"/>
        <c:lblAlgn val="ctr"/>
        <c:lblOffset val="100"/>
        <c:noMultiLvlLbl val="0"/>
      </c:catAx>
      <c:valAx>
        <c:axId val="97056256"/>
        <c:scaling>
          <c:orientation val="minMax"/>
        </c:scaling>
        <c:delete val="0"/>
        <c:axPos val="l"/>
        <c:majorGridlines/>
        <c:numFmt formatCode="#,##0" sourceLinked="1"/>
        <c:majorTickMark val="out"/>
        <c:minorTickMark val="none"/>
        <c:tickLblPos val="nextTo"/>
        <c:crossAx val="9705472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Indkomster!$R$107</c:f>
              <c:strCache>
                <c:ptCount val="1"/>
                <c:pt idx="0">
                  <c:v>Hele landet</c:v>
                </c:pt>
              </c:strCache>
            </c:strRef>
          </c:tx>
          <c:invertIfNegative val="0"/>
          <c:cat>
            <c:numRef>
              <c:f>Indkomster!$Q$108:$Q$164</c:f>
              <c:numCache>
                <c:formatCode>General</c:formatCode>
                <c:ptCount val="57"/>
                <c:pt idx="0">
                  <c:v>2002</c:v>
                </c:pt>
                <c:pt idx="4">
                  <c:v>2003</c:v>
                </c:pt>
                <c:pt idx="8">
                  <c:v>2004</c:v>
                </c:pt>
                <c:pt idx="12">
                  <c:v>2005</c:v>
                </c:pt>
                <c:pt idx="16">
                  <c:v>2006</c:v>
                </c:pt>
                <c:pt idx="20">
                  <c:v>2007</c:v>
                </c:pt>
                <c:pt idx="24">
                  <c:v>2008</c:v>
                </c:pt>
                <c:pt idx="28">
                  <c:v>2009</c:v>
                </c:pt>
                <c:pt idx="32">
                  <c:v>2010</c:v>
                </c:pt>
                <c:pt idx="36">
                  <c:v>2011</c:v>
                </c:pt>
                <c:pt idx="40">
                  <c:v>2012</c:v>
                </c:pt>
                <c:pt idx="44">
                  <c:v>2013</c:v>
                </c:pt>
                <c:pt idx="48">
                  <c:v>2014</c:v>
                </c:pt>
                <c:pt idx="52">
                  <c:v>2015</c:v>
                </c:pt>
                <c:pt idx="56">
                  <c:v>2016</c:v>
                </c:pt>
              </c:numCache>
            </c:numRef>
          </c:cat>
          <c:val>
            <c:numRef>
              <c:f>Indkomster!$R$108:$R$164</c:f>
              <c:numCache>
                <c:formatCode>0.0%</c:formatCode>
                <c:ptCount val="57"/>
                <c:pt idx="0">
                  <c:v>4.0063556917489501E-2</c:v>
                </c:pt>
                <c:pt idx="1">
                  <c:v>3.779592886866609E-2</c:v>
                </c:pt>
                <c:pt idx="2">
                  <c:v>3.445033528663774E-2</c:v>
                </c:pt>
                <c:pt idx="3">
                  <c:v>2.9553741014017629E-2</c:v>
                </c:pt>
                <c:pt idx="4">
                  <c:v>2.6894537152066616E-2</c:v>
                </c:pt>
                <c:pt idx="5">
                  <c:v>3.2121348865453252E-2</c:v>
                </c:pt>
                <c:pt idx="6">
                  <c:v>3.9874682139783749E-2</c:v>
                </c:pt>
                <c:pt idx="7">
                  <c:v>5.131326788226475E-2</c:v>
                </c:pt>
                <c:pt idx="8">
                  <c:v>5.7570952131833636E-2</c:v>
                </c:pt>
                <c:pt idx="9">
                  <c:v>5.4880920412544831E-2</c:v>
                </c:pt>
                <c:pt idx="10">
                  <c:v>5.0940397685809644E-2</c:v>
                </c:pt>
                <c:pt idx="11">
                  <c:v>4.5233023690495033E-2</c:v>
                </c:pt>
                <c:pt idx="12">
                  <c:v>4.2162947619010814E-2</c:v>
                </c:pt>
                <c:pt idx="13">
                  <c:v>4.1830352973984478E-2</c:v>
                </c:pt>
                <c:pt idx="14">
                  <c:v>4.1340074172865976E-2</c:v>
                </c:pt>
                <c:pt idx="15">
                  <c:v>4.0623409617666022E-2</c:v>
                </c:pt>
                <c:pt idx="16">
                  <c:v>4.023465891392379E-2</c:v>
                </c:pt>
                <c:pt idx="17">
                  <c:v>3.7661355379044782E-2</c:v>
                </c:pt>
                <c:pt idx="18">
                  <c:v>3.386504313025155E-2</c:v>
                </c:pt>
                <c:pt idx="19">
                  <c:v>2.8309351257572866E-2</c:v>
                </c:pt>
                <c:pt idx="20">
                  <c:v>2.529249459927705E-2</c:v>
                </c:pt>
                <c:pt idx="21">
                  <c:v>1.9775139435913979E-2</c:v>
                </c:pt>
                <c:pt idx="22">
                  <c:v>1.1585414430646474E-2</c:v>
                </c:pt>
                <c:pt idx="23">
                  <c:v>-5.0879269202439557E-4</c:v>
                </c:pt>
                <c:pt idx="24">
                  <c:v>-7.1311102071185935E-3</c:v>
                </c:pt>
                <c:pt idx="25">
                  <c:v>-3.0656284683403751E-3</c:v>
                </c:pt>
                <c:pt idx="26">
                  <c:v>3.0507677629920673E-3</c:v>
                </c:pt>
                <c:pt idx="27">
                  <c:v>1.2266484919379926E-2</c:v>
                </c:pt>
                <c:pt idx="28">
                  <c:v>1.7407778345858344E-2</c:v>
                </c:pt>
                <c:pt idx="29">
                  <c:v>2.9297992310033629E-2</c:v>
                </c:pt>
                <c:pt idx="30">
                  <c:v>4.7004880926202676E-2</c:v>
                </c:pt>
                <c:pt idx="31">
                  <c:v>7.3280169350988716E-2</c:v>
                </c:pt>
                <c:pt idx="32">
                  <c:v>8.7731858343114213E-2</c:v>
                </c:pt>
                <c:pt idx="33">
                  <c:v>7.5578098329438723E-2</c:v>
                </c:pt>
                <c:pt idx="34">
                  <c:v>5.7990376444342732E-2</c:v>
                </c:pt>
                <c:pt idx="35">
                  <c:v>3.2961414000621955E-2</c:v>
                </c:pt>
                <c:pt idx="36">
                  <c:v>1.9710653055799911E-2</c:v>
                </c:pt>
                <c:pt idx="37">
                  <c:v>2.0341565034186465E-2</c:v>
                </c:pt>
                <c:pt idx="38">
                  <c:v>2.1280224009516114E-2</c:v>
                </c:pt>
                <c:pt idx="39">
                  <c:v>2.267113374103371E-2</c:v>
                </c:pt>
                <c:pt idx="40">
                  <c:v>2.3435148378127608E-2</c:v>
                </c:pt>
                <c:pt idx="41">
                  <c:v>2.3825666208840683E-2</c:v>
                </c:pt>
                <c:pt idx="42">
                  <c:v>2.4405778365548556E-2</c:v>
                </c:pt>
                <c:pt idx="43">
                  <c:v>2.5263433429234958E-2</c:v>
                </c:pt>
                <c:pt idx="44">
                  <c:v>2.5733543964124039E-2</c:v>
                </c:pt>
                <c:pt idx="45">
                  <c:v>2.2714842462530947E-2</c:v>
                </c:pt>
                <c:pt idx="46">
                  <c:v>1.8234826331832692E-2</c:v>
                </c:pt>
                <c:pt idx="47">
                  <c:v>1.1620725497661499E-2</c:v>
                </c:pt>
                <c:pt idx="48">
                  <c:v>8.000000000000021E-3</c:v>
                </c:pt>
                <c:pt idx="49">
                  <c:v>7.9999999999999533E-3</c:v>
                </c:pt>
                <c:pt idx="50">
                  <c:v>7.9999999999999377E-3</c:v>
                </c:pt>
                <c:pt idx="51">
                  <c:v>7.9999999999999169E-3</c:v>
                </c:pt>
                <c:pt idx="52">
                  <c:v>7.999999999999962E-3</c:v>
                </c:pt>
                <c:pt idx="53">
                  <c:v>9.8455392809587722E-3</c:v>
                </c:pt>
                <c:pt idx="54">
                  <c:v>1.2604651162790709E-2</c:v>
                </c:pt>
                <c:pt idx="55">
                  <c:v>1.6722755879430316E-2</c:v>
                </c:pt>
                <c:pt idx="56">
                  <c:v>1.8999999999999982E-2</c:v>
                </c:pt>
              </c:numCache>
            </c:numRef>
          </c:val>
          <c:extLst>
            <c:ext xmlns:c16="http://schemas.microsoft.com/office/drawing/2014/chart" uri="{C3380CC4-5D6E-409C-BE32-E72D297353CC}">
              <c16:uniqueId val="{00000000-091A-457B-B563-D13A0A739F88}"/>
            </c:ext>
          </c:extLst>
        </c:ser>
        <c:dLbls>
          <c:showLegendKey val="0"/>
          <c:showVal val="0"/>
          <c:showCatName val="0"/>
          <c:showSerName val="0"/>
          <c:showPercent val="0"/>
          <c:showBubbleSize val="0"/>
        </c:dLbls>
        <c:gapWidth val="150"/>
        <c:axId val="97161600"/>
        <c:axId val="97163136"/>
      </c:barChart>
      <c:lineChart>
        <c:grouping val="standard"/>
        <c:varyColors val="0"/>
        <c:ser>
          <c:idx val="1"/>
          <c:order val="1"/>
          <c:tx>
            <c:strRef>
              <c:f>Indkomster!$S$107</c:f>
              <c:strCache>
                <c:ptCount val="1"/>
                <c:pt idx="0">
                  <c:v>København</c:v>
                </c:pt>
              </c:strCache>
            </c:strRef>
          </c:tx>
          <c:marker>
            <c:symbol val="none"/>
          </c:marker>
          <c:cat>
            <c:numRef>
              <c:f>Indkomster!$Q$108:$Q$164</c:f>
              <c:numCache>
                <c:formatCode>General</c:formatCode>
                <c:ptCount val="57"/>
                <c:pt idx="0">
                  <c:v>2002</c:v>
                </c:pt>
                <c:pt idx="4">
                  <c:v>2003</c:v>
                </c:pt>
                <c:pt idx="8">
                  <c:v>2004</c:v>
                </c:pt>
                <c:pt idx="12">
                  <c:v>2005</c:v>
                </c:pt>
                <c:pt idx="16">
                  <c:v>2006</c:v>
                </c:pt>
                <c:pt idx="20">
                  <c:v>2007</c:v>
                </c:pt>
                <c:pt idx="24">
                  <c:v>2008</c:v>
                </c:pt>
                <c:pt idx="28">
                  <c:v>2009</c:v>
                </c:pt>
                <c:pt idx="32">
                  <c:v>2010</c:v>
                </c:pt>
                <c:pt idx="36">
                  <c:v>2011</c:v>
                </c:pt>
                <c:pt idx="40">
                  <c:v>2012</c:v>
                </c:pt>
                <c:pt idx="44">
                  <c:v>2013</c:v>
                </c:pt>
                <c:pt idx="48">
                  <c:v>2014</c:v>
                </c:pt>
                <c:pt idx="52">
                  <c:v>2015</c:v>
                </c:pt>
                <c:pt idx="56">
                  <c:v>2016</c:v>
                </c:pt>
              </c:numCache>
            </c:numRef>
          </c:cat>
          <c:val>
            <c:numRef>
              <c:f>Indkomster!$S$108:$S$164</c:f>
              <c:numCache>
                <c:formatCode>0.0%</c:formatCode>
                <c:ptCount val="57"/>
                <c:pt idx="0">
                  <c:v>5.2938823118403776E-2</c:v>
                </c:pt>
                <c:pt idx="1">
                  <c:v>4.907052538193208E-2</c:v>
                </c:pt>
                <c:pt idx="2">
                  <c:v>4.3393305991032707E-2</c:v>
                </c:pt>
                <c:pt idx="3">
                  <c:v>3.5147904540149759E-2</c:v>
                </c:pt>
                <c:pt idx="4">
                  <c:v>3.0701472728829522E-2</c:v>
                </c:pt>
                <c:pt idx="5">
                  <c:v>3.403876580523401E-2</c:v>
                </c:pt>
                <c:pt idx="6">
                  <c:v>3.8981476874383927E-2</c:v>
                </c:pt>
                <c:pt idx="7">
                  <c:v>4.6256654981922239E-2</c:v>
                </c:pt>
                <c:pt idx="8">
                  <c:v>5.0228191961620136E-2</c:v>
                </c:pt>
                <c:pt idx="9">
                  <c:v>4.8380646711519926E-2</c:v>
                </c:pt>
                <c:pt idx="10">
                  <c:v>4.5666139172107552E-2</c:v>
                </c:pt>
                <c:pt idx="11">
                  <c:v>4.1717312737842294E-2</c:v>
                </c:pt>
                <c:pt idx="12">
                  <c:v>3.9584723767148687E-2</c:v>
                </c:pt>
                <c:pt idx="13">
                  <c:v>4.069718423419999E-2</c:v>
                </c:pt>
                <c:pt idx="14">
                  <c:v>4.23387987443943E-2</c:v>
                </c:pt>
                <c:pt idx="15">
                  <c:v>4.4742150220513102E-2</c:v>
                </c:pt>
                <c:pt idx="16">
                  <c:v>4.6047688342321265E-2</c:v>
                </c:pt>
                <c:pt idx="17">
                  <c:v>4.1617146789892832E-2</c:v>
                </c:pt>
                <c:pt idx="18">
                  <c:v>3.5096444162238186E-2</c:v>
                </c:pt>
                <c:pt idx="19">
                  <c:v>2.5586986175009485E-2</c:v>
                </c:pt>
                <c:pt idx="20">
                  <c:v>2.0439615393358035E-2</c:v>
                </c:pt>
                <c:pt idx="21">
                  <c:v>2.0181441169052516E-2</c:v>
                </c:pt>
                <c:pt idx="22">
                  <c:v>1.9797450095039092E-2</c:v>
                </c:pt>
                <c:pt idx="23">
                  <c:v>1.9228704406529851E-2</c:v>
                </c:pt>
                <c:pt idx="24">
                  <c:v>1.8916426461612484E-2</c:v>
                </c:pt>
                <c:pt idx="25">
                  <c:v>2.0265549084686234E-2</c:v>
                </c:pt>
                <c:pt idx="26">
                  <c:v>2.2273407392618665E-2</c:v>
                </c:pt>
                <c:pt idx="27">
                  <c:v>2.5250112569402645E-2</c:v>
                </c:pt>
                <c:pt idx="28">
                  <c:v>2.6885928283786678E-2</c:v>
                </c:pt>
                <c:pt idx="29">
                  <c:v>3.5021267550354E-2</c:v>
                </c:pt>
                <c:pt idx="30">
                  <c:v>4.7089087062725271E-2</c:v>
                </c:pt>
                <c:pt idx="31">
                  <c:v>6.4892979573473827E-2</c:v>
                </c:pt>
                <c:pt idx="32">
                  <c:v>7.4632966583778992E-2</c:v>
                </c:pt>
                <c:pt idx="33">
                  <c:v>6.68987231751835E-2</c:v>
                </c:pt>
                <c:pt idx="34">
                  <c:v>5.5647246028097203E-2</c:v>
                </c:pt>
                <c:pt idx="35">
                  <c:v>3.9513359072738161E-2</c:v>
                </c:pt>
                <c:pt idx="36">
                  <c:v>3.0913211614048433E-2</c:v>
                </c:pt>
                <c:pt idx="37">
                  <c:v>2.9336984415014384E-2</c:v>
                </c:pt>
                <c:pt idx="38">
                  <c:v>2.7002710246190827E-2</c:v>
                </c:pt>
                <c:pt idx="39">
                  <c:v>2.3567332865572579E-2</c:v>
                </c:pt>
                <c:pt idx="40">
                  <c:v>2.1692174060095472E-2</c:v>
                </c:pt>
                <c:pt idx="41">
                  <c:v>2.3073093517833092E-2</c:v>
                </c:pt>
                <c:pt idx="42">
                  <c:v>2.5125918439639999E-2</c:v>
                </c:pt>
                <c:pt idx="43">
                  <c:v>2.816411354440566E-2</c:v>
                </c:pt>
                <c:pt idx="44">
                  <c:v>2.9831095060753113E-2</c:v>
                </c:pt>
                <c:pt idx="45">
                  <c:v>2.6102575940008935E-2</c:v>
                </c:pt>
                <c:pt idx="46">
                  <c:v>2.0578459937887136E-2</c:v>
                </c:pt>
                <c:pt idx="47">
                  <c:v>1.2443212634693038E-2</c:v>
                </c:pt>
                <c:pt idx="48">
                  <c:v>8.0000000000000591E-3</c:v>
                </c:pt>
                <c:pt idx="49">
                  <c:v>8.8388814913450183E-3</c:v>
                </c:pt>
                <c:pt idx="50">
                  <c:v>1.0093023255814116E-2</c:v>
                </c:pt>
                <c:pt idx="51">
                  <c:v>1.196488903610465E-2</c:v>
                </c:pt>
                <c:pt idx="52">
                  <c:v>1.2999999999999925E-2</c:v>
                </c:pt>
                <c:pt idx="53">
                  <c:v>1.4853151505072389E-2</c:v>
                </c:pt>
                <c:pt idx="54">
                  <c:v>1.7617903025279751E-2</c:v>
                </c:pt>
                <c:pt idx="55">
                  <c:v>2.1731678145750173E-2</c:v>
                </c:pt>
                <c:pt idx="56">
                  <c:v>2.4000000000000021E-2</c:v>
                </c:pt>
              </c:numCache>
            </c:numRef>
          </c:val>
          <c:smooth val="0"/>
          <c:extLst>
            <c:ext xmlns:c16="http://schemas.microsoft.com/office/drawing/2014/chart" uri="{C3380CC4-5D6E-409C-BE32-E72D297353CC}">
              <c16:uniqueId val="{00000001-091A-457B-B563-D13A0A739F88}"/>
            </c:ext>
          </c:extLst>
        </c:ser>
        <c:ser>
          <c:idx val="2"/>
          <c:order val="2"/>
          <c:tx>
            <c:strRef>
              <c:f>Indkomster!$T$107</c:f>
              <c:strCache>
                <c:ptCount val="1"/>
                <c:pt idx="0">
                  <c:v>Frederiksberg</c:v>
                </c:pt>
              </c:strCache>
            </c:strRef>
          </c:tx>
          <c:marker>
            <c:symbol val="none"/>
          </c:marker>
          <c:cat>
            <c:numRef>
              <c:f>Indkomster!$Q$108:$Q$164</c:f>
              <c:numCache>
                <c:formatCode>General</c:formatCode>
                <c:ptCount val="57"/>
                <c:pt idx="0">
                  <c:v>2002</c:v>
                </c:pt>
                <c:pt idx="4">
                  <c:v>2003</c:v>
                </c:pt>
                <c:pt idx="8">
                  <c:v>2004</c:v>
                </c:pt>
                <c:pt idx="12">
                  <c:v>2005</c:v>
                </c:pt>
                <c:pt idx="16">
                  <c:v>2006</c:v>
                </c:pt>
                <c:pt idx="20">
                  <c:v>2007</c:v>
                </c:pt>
                <c:pt idx="24">
                  <c:v>2008</c:v>
                </c:pt>
                <c:pt idx="28">
                  <c:v>2009</c:v>
                </c:pt>
                <c:pt idx="32">
                  <c:v>2010</c:v>
                </c:pt>
                <c:pt idx="36">
                  <c:v>2011</c:v>
                </c:pt>
                <c:pt idx="40">
                  <c:v>2012</c:v>
                </c:pt>
                <c:pt idx="44">
                  <c:v>2013</c:v>
                </c:pt>
                <c:pt idx="48">
                  <c:v>2014</c:v>
                </c:pt>
                <c:pt idx="52">
                  <c:v>2015</c:v>
                </c:pt>
                <c:pt idx="56">
                  <c:v>2016</c:v>
                </c:pt>
              </c:numCache>
            </c:numRef>
          </c:cat>
          <c:val>
            <c:numRef>
              <c:f>Indkomster!$T$108:$T$164</c:f>
              <c:numCache>
                <c:formatCode>0.0%</c:formatCode>
                <c:ptCount val="57"/>
                <c:pt idx="0">
                  <c:v>3.6589630288965891E-2</c:v>
                </c:pt>
                <c:pt idx="1">
                  <c:v>3.3608400520292965E-2</c:v>
                </c:pt>
                <c:pt idx="2">
                  <c:v>2.9203708390847443E-2</c:v>
                </c:pt>
                <c:pt idx="3">
                  <c:v>2.2743509899760136E-2</c:v>
                </c:pt>
                <c:pt idx="4">
                  <c:v>1.9228410206084397E-2</c:v>
                </c:pt>
                <c:pt idx="5">
                  <c:v>2.6030532962133989E-2</c:v>
                </c:pt>
                <c:pt idx="6">
                  <c:v>3.6152620574230396E-2</c:v>
                </c:pt>
                <c:pt idx="7">
                  <c:v>5.1156020774840001E-2</c:v>
                </c:pt>
                <c:pt idx="8">
                  <c:v>5.9399514281415891E-2</c:v>
                </c:pt>
                <c:pt idx="9">
                  <c:v>5.6830974775287361E-2</c:v>
                </c:pt>
                <c:pt idx="10">
                  <c:v>5.3071218717612209E-2</c:v>
                </c:pt>
                <c:pt idx="11">
                  <c:v>4.7631550993227766E-2</c:v>
                </c:pt>
                <c:pt idx="12">
                  <c:v>4.4708354972734357E-2</c:v>
                </c:pt>
                <c:pt idx="13">
                  <c:v>4.6263834882867103E-2</c:v>
                </c:pt>
                <c:pt idx="14">
                  <c:v>4.8554385273095753E-2</c:v>
                </c:pt>
                <c:pt idx="15">
                  <c:v>5.1897486438478281E-2</c:v>
                </c:pt>
                <c:pt idx="16">
                  <c:v>5.3708400166224565E-2</c:v>
                </c:pt>
                <c:pt idx="17">
                  <c:v>4.5151588443646681E-2</c:v>
                </c:pt>
                <c:pt idx="18">
                  <c:v>3.2597316632377672E-2</c:v>
                </c:pt>
                <c:pt idx="19">
                  <c:v>1.4372255559817216E-2</c:v>
                </c:pt>
                <c:pt idx="20">
                  <c:v>4.5482691513829094E-3</c:v>
                </c:pt>
                <c:pt idx="21">
                  <c:v>3.0495253224774813E-3</c:v>
                </c:pt>
                <c:pt idx="22">
                  <c:v>8.0566195184790274E-4</c:v>
                </c:pt>
                <c:pt idx="23">
                  <c:v>-2.550599592895659E-3</c:v>
                </c:pt>
                <c:pt idx="24">
                  <c:v>-4.4102646892634637E-3</c:v>
                </c:pt>
                <c:pt idx="25">
                  <c:v>1.2496374093216608E-3</c:v>
                </c:pt>
                <c:pt idx="26">
                  <c:v>9.7551203200938342E-3</c:v>
                </c:pt>
                <c:pt idx="27">
                  <c:v>2.2548634867002901E-2</c:v>
                </c:pt>
                <c:pt idx="28">
                  <c:v>2.967450911020697E-2</c:v>
                </c:pt>
                <c:pt idx="29">
                  <c:v>4.1641912920599836E-2</c:v>
                </c:pt>
                <c:pt idx="30">
                  <c:v>5.9373775174524426E-2</c:v>
                </c:pt>
                <c:pt idx="31">
                  <c:v>8.5489593479248546E-2</c:v>
                </c:pt>
                <c:pt idx="32">
                  <c:v>9.9754470357485428E-2</c:v>
                </c:pt>
                <c:pt idx="33">
                  <c:v>8.6471033834884192E-2</c:v>
                </c:pt>
                <c:pt idx="34">
                  <c:v>6.7341006446824156E-2</c:v>
                </c:pt>
                <c:pt idx="35">
                  <c:v>4.0304058588098733E-2</c:v>
                </c:pt>
                <c:pt idx="36">
                  <c:v>2.6078296725649028E-2</c:v>
                </c:pt>
                <c:pt idx="37">
                  <c:v>2.653629399200164E-2</c:v>
                </c:pt>
                <c:pt idx="38">
                  <c:v>2.7215905264685814E-2</c:v>
                </c:pt>
                <c:pt idx="39">
                  <c:v>2.8219042855026629E-2</c:v>
                </c:pt>
                <c:pt idx="40">
                  <c:v>2.8768079167723927E-2</c:v>
                </c:pt>
                <c:pt idx="41">
                  <c:v>3.0246481651979417E-2</c:v>
                </c:pt>
                <c:pt idx="42">
                  <c:v>3.2437818481942944E-2</c:v>
                </c:pt>
                <c:pt idx="43">
                  <c:v>3.5667039236081888E-2</c:v>
                </c:pt>
                <c:pt idx="44">
                  <c:v>3.7431786650223522E-2</c:v>
                </c:pt>
                <c:pt idx="45">
                  <c:v>3.2374425823991963E-2</c:v>
                </c:pt>
                <c:pt idx="46">
                  <c:v>2.4904883876541405E-2</c:v>
                </c:pt>
                <c:pt idx="47">
                  <c:v>1.3955150286104447E-2</c:v>
                </c:pt>
                <c:pt idx="48">
                  <c:v>8.0000000000000435E-3</c:v>
                </c:pt>
                <c:pt idx="49">
                  <c:v>9.5943863906102888E-3</c:v>
                </c:pt>
                <c:pt idx="50">
                  <c:v>1.1978020529396111E-2</c:v>
                </c:pt>
                <c:pt idx="51">
                  <c:v>1.553570699159193E-2</c:v>
                </c:pt>
                <c:pt idx="52">
                  <c:v>1.7503049042446137E-2</c:v>
                </c:pt>
                <c:pt idx="53">
                  <c:v>1.9363045364549823E-2</c:v>
                </c:pt>
                <c:pt idx="54">
                  <c:v>2.2132839910300534E-2</c:v>
                </c:pt>
                <c:pt idx="55">
                  <c:v>2.6242703042073295E-2</c:v>
                </c:pt>
                <c:pt idx="56">
                  <c:v>2.8503049042446243E-2</c:v>
                </c:pt>
              </c:numCache>
            </c:numRef>
          </c:val>
          <c:smooth val="0"/>
          <c:extLst>
            <c:ext xmlns:c16="http://schemas.microsoft.com/office/drawing/2014/chart" uri="{C3380CC4-5D6E-409C-BE32-E72D297353CC}">
              <c16:uniqueId val="{00000002-091A-457B-B563-D13A0A739F88}"/>
            </c:ext>
          </c:extLst>
        </c:ser>
        <c:ser>
          <c:idx val="3"/>
          <c:order val="3"/>
          <c:tx>
            <c:strRef>
              <c:f>Indkomster!$U$107</c:f>
              <c:strCache>
                <c:ptCount val="1"/>
                <c:pt idx="0">
                  <c:v>Aarhus</c:v>
                </c:pt>
              </c:strCache>
            </c:strRef>
          </c:tx>
          <c:marker>
            <c:symbol val="none"/>
          </c:marker>
          <c:cat>
            <c:numRef>
              <c:f>Indkomster!$Q$108:$Q$164</c:f>
              <c:numCache>
                <c:formatCode>General</c:formatCode>
                <c:ptCount val="57"/>
                <c:pt idx="0">
                  <c:v>2002</c:v>
                </c:pt>
                <c:pt idx="4">
                  <c:v>2003</c:v>
                </c:pt>
                <c:pt idx="8">
                  <c:v>2004</c:v>
                </c:pt>
                <c:pt idx="12">
                  <c:v>2005</c:v>
                </c:pt>
                <c:pt idx="16">
                  <c:v>2006</c:v>
                </c:pt>
                <c:pt idx="20">
                  <c:v>2007</c:v>
                </c:pt>
                <c:pt idx="24">
                  <c:v>2008</c:v>
                </c:pt>
                <c:pt idx="28">
                  <c:v>2009</c:v>
                </c:pt>
                <c:pt idx="32">
                  <c:v>2010</c:v>
                </c:pt>
                <c:pt idx="36">
                  <c:v>2011</c:v>
                </c:pt>
                <c:pt idx="40">
                  <c:v>2012</c:v>
                </c:pt>
                <c:pt idx="44">
                  <c:v>2013</c:v>
                </c:pt>
                <c:pt idx="48">
                  <c:v>2014</c:v>
                </c:pt>
                <c:pt idx="52">
                  <c:v>2015</c:v>
                </c:pt>
                <c:pt idx="56">
                  <c:v>2016</c:v>
                </c:pt>
              </c:numCache>
            </c:numRef>
          </c:cat>
          <c:val>
            <c:numRef>
              <c:f>Indkomster!$U$108:$U$164</c:f>
              <c:numCache>
                <c:formatCode>0.0%</c:formatCode>
                <c:ptCount val="57"/>
                <c:pt idx="0">
                  <c:v>4.0086865215731196E-2</c:v>
                </c:pt>
                <c:pt idx="1">
                  <c:v>3.9289018971662919E-2</c:v>
                </c:pt>
                <c:pt idx="2">
                  <c:v>3.8111910681138381E-2</c:v>
                </c:pt>
                <c:pt idx="3">
                  <c:v>3.6389124954390381E-2</c:v>
                </c:pt>
                <c:pt idx="4">
                  <c:v>3.545354007681753E-2</c:v>
                </c:pt>
                <c:pt idx="5">
                  <c:v>3.8085064322861226E-2</c:v>
                </c:pt>
                <c:pt idx="6">
                  <c:v>4.1974889002275355E-2</c:v>
                </c:pt>
                <c:pt idx="7">
                  <c:v>4.7683866948120185E-2</c:v>
                </c:pt>
                <c:pt idx="8">
                  <c:v>5.0792173546943209E-2</c:v>
                </c:pt>
                <c:pt idx="9">
                  <c:v>5.2117032426569093E-2</c:v>
                </c:pt>
                <c:pt idx="10">
                  <c:v>5.4063134596362812E-2</c:v>
                </c:pt>
                <c:pt idx="11">
                  <c:v>5.6893201229346033E-2</c:v>
                </c:pt>
                <c:pt idx="12">
                  <c:v>5.8421128103042522E-2</c:v>
                </c:pt>
                <c:pt idx="13">
                  <c:v>5.3957290280183416E-2</c:v>
                </c:pt>
                <c:pt idx="14">
                  <c:v>4.7420649352966526E-2</c:v>
                </c:pt>
                <c:pt idx="15">
                  <c:v>3.7957872473937435E-2</c:v>
                </c:pt>
                <c:pt idx="16">
                  <c:v>3.2870041999059602E-2</c:v>
                </c:pt>
                <c:pt idx="17">
                  <c:v>3.1747751151422358E-2</c:v>
                </c:pt>
                <c:pt idx="18">
                  <c:v>3.0087059465575362E-2</c:v>
                </c:pt>
                <c:pt idx="19">
                  <c:v>2.7645899338853974E-2</c:v>
                </c:pt>
                <c:pt idx="20">
                  <c:v>2.6314875755670177E-2</c:v>
                </c:pt>
                <c:pt idx="21">
                  <c:v>1.9670141345131294E-2</c:v>
                </c:pt>
                <c:pt idx="22">
                  <c:v>9.8111390709563796E-3</c:v>
                </c:pt>
                <c:pt idx="23">
                  <c:v>-4.7391043980799501E-3</c:v>
                </c:pt>
                <c:pt idx="24">
                  <c:v>-1.2701670500849535E-2</c:v>
                </c:pt>
                <c:pt idx="25">
                  <c:v>-5.8293973652505139E-3</c:v>
                </c:pt>
                <c:pt idx="26">
                  <c:v>4.5338584467480266E-3</c:v>
                </c:pt>
                <c:pt idx="27">
                  <c:v>2.0203399398557483E-2</c:v>
                </c:pt>
                <c:pt idx="28">
                  <c:v>2.8974029979173727E-2</c:v>
                </c:pt>
                <c:pt idx="29">
                  <c:v>3.8633309420121456E-2</c:v>
                </c:pt>
                <c:pt idx="30">
                  <c:v>5.2949397430214332E-2</c:v>
                </c:pt>
                <c:pt idx="31">
                  <c:v>7.4043379156181782E-2</c:v>
                </c:pt>
                <c:pt idx="32">
                  <c:v>8.5569768259336418E-2</c:v>
                </c:pt>
                <c:pt idx="33">
                  <c:v>7.3284772721745411E-2</c:v>
                </c:pt>
                <c:pt idx="34">
                  <c:v>5.5491675742496284E-2</c:v>
                </c:pt>
                <c:pt idx="35">
                  <c:v>3.0138861414373743E-2</c:v>
                </c:pt>
                <c:pt idx="36">
                  <c:v>1.6701603694803755E-2</c:v>
                </c:pt>
                <c:pt idx="37">
                  <c:v>1.6476226624594175E-2</c:v>
                </c:pt>
                <c:pt idx="38">
                  <c:v>1.6140497359750802E-2</c:v>
                </c:pt>
                <c:pt idx="39">
                  <c:v>1.5642091630059616E-2</c:v>
                </c:pt>
                <c:pt idx="40">
                  <c:v>1.5367852892368037E-2</c:v>
                </c:pt>
                <c:pt idx="41">
                  <c:v>1.8507000524997576E-2</c:v>
                </c:pt>
                <c:pt idx="42">
                  <c:v>2.318576258765136E-2</c:v>
                </c:pt>
                <c:pt idx="43">
                  <c:v>3.0137307312678444E-2</c:v>
                </c:pt>
                <c:pt idx="44">
                  <c:v>3.396517966513575E-2</c:v>
                </c:pt>
                <c:pt idx="45">
                  <c:v>2.9515851427714752E-2</c:v>
                </c:pt>
                <c:pt idx="46">
                  <c:v>2.2934992429181629E-2</c:v>
                </c:pt>
                <c:pt idx="47">
                  <c:v>1.3267766915866053E-2</c:v>
                </c:pt>
                <c:pt idx="48">
                  <c:v>8.0000000000000678E-3</c:v>
                </c:pt>
                <c:pt idx="49">
                  <c:v>8.5033288948068563E-3</c:v>
                </c:pt>
                <c:pt idx="50">
                  <c:v>9.2558139534881945E-3</c:v>
                </c:pt>
                <c:pt idx="51">
                  <c:v>1.0378933421662646E-2</c:v>
                </c:pt>
                <c:pt idx="52">
                  <c:v>1.0999999999999815E-2</c:v>
                </c:pt>
                <c:pt idx="53">
                  <c:v>1.2850108135085562E-2</c:v>
                </c:pt>
                <c:pt idx="54">
                  <c:v>1.5612608875985057E-2</c:v>
                </c:pt>
                <c:pt idx="55">
                  <c:v>1.9728117642199141E-2</c:v>
                </c:pt>
                <c:pt idx="56">
                  <c:v>2.2000000000000047E-2</c:v>
                </c:pt>
              </c:numCache>
            </c:numRef>
          </c:val>
          <c:smooth val="0"/>
          <c:extLst>
            <c:ext xmlns:c16="http://schemas.microsoft.com/office/drawing/2014/chart" uri="{C3380CC4-5D6E-409C-BE32-E72D297353CC}">
              <c16:uniqueId val="{00000003-091A-457B-B563-D13A0A739F88}"/>
            </c:ext>
          </c:extLst>
        </c:ser>
        <c:dLbls>
          <c:showLegendKey val="0"/>
          <c:showVal val="0"/>
          <c:showCatName val="0"/>
          <c:showSerName val="0"/>
          <c:showPercent val="0"/>
          <c:showBubbleSize val="0"/>
        </c:dLbls>
        <c:marker val="1"/>
        <c:smooth val="0"/>
        <c:axId val="97161600"/>
        <c:axId val="97163136"/>
      </c:lineChart>
      <c:catAx>
        <c:axId val="97161600"/>
        <c:scaling>
          <c:orientation val="minMax"/>
        </c:scaling>
        <c:delete val="0"/>
        <c:axPos val="b"/>
        <c:numFmt formatCode="General" sourceLinked="1"/>
        <c:majorTickMark val="out"/>
        <c:minorTickMark val="none"/>
        <c:tickLblPos val="nextTo"/>
        <c:crossAx val="97163136"/>
        <c:crosses val="autoZero"/>
        <c:auto val="1"/>
        <c:lblAlgn val="ctr"/>
        <c:lblOffset val="100"/>
        <c:noMultiLvlLbl val="0"/>
      </c:catAx>
      <c:valAx>
        <c:axId val="97163136"/>
        <c:scaling>
          <c:orientation val="minMax"/>
        </c:scaling>
        <c:delete val="0"/>
        <c:axPos val="l"/>
        <c:majorGridlines/>
        <c:numFmt formatCode="0.0%" sourceLinked="1"/>
        <c:majorTickMark val="out"/>
        <c:minorTickMark val="none"/>
        <c:tickLblPos val="nextTo"/>
        <c:crossAx val="9716160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BNP!$I$12</c:f>
              <c:strCache>
                <c:ptCount val="1"/>
                <c:pt idx="0">
                  <c:v>BNP, hele landet</c:v>
                </c:pt>
              </c:strCache>
            </c:strRef>
          </c:tx>
          <c:marker>
            <c:symbol val="none"/>
          </c:marker>
          <c:cat>
            <c:numRef>
              <c:f>BNP!$H$13:$H$105</c:f>
              <c:numCache>
                <c:formatCode>General</c:formatCode>
                <c:ptCount val="93"/>
                <c:pt idx="0">
                  <c:v>1993</c:v>
                </c:pt>
                <c:pt idx="4">
                  <c:v>1994</c:v>
                </c:pt>
                <c:pt idx="8">
                  <c:v>1995</c:v>
                </c:pt>
                <c:pt idx="12">
                  <c:v>1996</c:v>
                </c:pt>
                <c:pt idx="16">
                  <c:v>1997</c:v>
                </c:pt>
                <c:pt idx="20">
                  <c:v>1998</c:v>
                </c:pt>
                <c:pt idx="24">
                  <c:v>1999</c:v>
                </c:pt>
                <c:pt idx="28">
                  <c:v>2000</c:v>
                </c:pt>
                <c:pt idx="32">
                  <c:v>2001</c:v>
                </c:pt>
                <c:pt idx="36">
                  <c:v>2002</c:v>
                </c:pt>
                <c:pt idx="40">
                  <c:v>2003</c:v>
                </c:pt>
                <c:pt idx="44">
                  <c:v>2004</c:v>
                </c:pt>
                <c:pt idx="48">
                  <c:v>2005</c:v>
                </c:pt>
                <c:pt idx="52">
                  <c:v>2006</c:v>
                </c:pt>
                <c:pt idx="56">
                  <c:v>2007</c:v>
                </c:pt>
                <c:pt idx="60">
                  <c:v>2008</c:v>
                </c:pt>
                <c:pt idx="64">
                  <c:v>2009</c:v>
                </c:pt>
                <c:pt idx="68">
                  <c:v>2010</c:v>
                </c:pt>
                <c:pt idx="72">
                  <c:v>2011</c:v>
                </c:pt>
                <c:pt idx="76">
                  <c:v>2012</c:v>
                </c:pt>
                <c:pt idx="80">
                  <c:v>2013</c:v>
                </c:pt>
                <c:pt idx="84">
                  <c:v>2014</c:v>
                </c:pt>
                <c:pt idx="88">
                  <c:v>2015</c:v>
                </c:pt>
                <c:pt idx="92">
                  <c:v>2016</c:v>
                </c:pt>
              </c:numCache>
            </c:numRef>
          </c:cat>
          <c:val>
            <c:numRef>
              <c:f>BNP!$I$13:$I$105</c:f>
              <c:numCache>
                <c:formatCode>#,##0</c:formatCode>
                <c:ptCount val="93"/>
                <c:pt idx="0">
                  <c:v>1503349</c:v>
                </c:pt>
                <c:pt idx="1">
                  <c:v>1519967</c:v>
                </c:pt>
                <c:pt idx="2">
                  <c:v>1544894</c:v>
                </c:pt>
                <c:pt idx="3">
                  <c:v>1582284.5</c:v>
                </c:pt>
                <c:pt idx="4">
                  <c:v>1603057</c:v>
                </c:pt>
                <c:pt idx="5">
                  <c:v>1616766.3333333333</c:v>
                </c:pt>
                <c:pt idx="6">
                  <c:v>1637330.3333333333</c:v>
                </c:pt>
                <c:pt idx="7">
                  <c:v>1668176.3333333333</c:v>
                </c:pt>
                <c:pt idx="8">
                  <c:v>1685313</c:v>
                </c:pt>
                <c:pt idx="9">
                  <c:v>1697921.3333333333</c:v>
                </c:pt>
                <c:pt idx="10">
                  <c:v>1716833.8333333333</c:v>
                </c:pt>
                <c:pt idx="11">
                  <c:v>1745202.5833333333</c:v>
                </c:pt>
                <c:pt idx="12">
                  <c:v>1760963</c:v>
                </c:pt>
                <c:pt idx="13">
                  <c:v>1776891.1666666667</c:v>
                </c:pt>
                <c:pt idx="14">
                  <c:v>1800783.4166666667</c:v>
                </c:pt>
                <c:pt idx="15">
                  <c:v>1836621.7916666667</c:v>
                </c:pt>
                <c:pt idx="16">
                  <c:v>1856532</c:v>
                </c:pt>
                <c:pt idx="17">
                  <c:v>1866241.3333333333</c:v>
                </c:pt>
                <c:pt idx="18">
                  <c:v>1880805.3333333333</c:v>
                </c:pt>
                <c:pt idx="19">
                  <c:v>1902651.3333333333</c:v>
                </c:pt>
                <c:pt idx="20">
                  <c:v>1914788</c:v>
                </c:pt>
                <c:pt idx="21">
                  <c:v>1931368.5</c:v>
                </c:pt>
                <c:pt idx="22">
                  <c:v>1956239.25</c:v>
                </c:pt>
                <c:pt idx="23">
                  <c:v>1993545.375</c:v>
                </c:pt>
                <c:pt idx="24">
                  <c:v>2014271</c:v>
                </c:pt>
                <c:pt idx="25">
                  <c:v>2046237.6666666667</c:v>
                </c:pt>
                <c:pt idx="26">
                  <c:v>2094187.6666666667</c:v>
                </c:pt>
                <c:pt idx="27">
                  <c:v>2166112.666666667</c:v>
                </c:pt>
                <c:pt idx="28">
                  <c:v>2206071</c:v>
                </c:pt>
                <c:pt idx="29">
                  <c:v>2224924.3333333335</c:v>
                </c:pt>
                <c:pt idx="30">
                  <c:v>2253204.3333333335</c:v>
                </c:pt>
                <c:pt idx="31">
                  <c:v>2295624.3333333335</c:v>
                </c:pt>
                <c:pt idx="32">
                  <c:v>2319191</c:v>
                </c:pt>
                <c:pt idx="33">
                  <c:v>2327050</c:v>
                </c:pt>
                <c:pt idx="34">
                  <c:v>2338838.5</c:v>
                </c:pt>
                <c:pt idx="35">
                  <c:v>2356521.25</c:v>
                </c:pt>
                <c:pt idx="36">
                  <c:v>2366345</c:v>
                </c:pt>
                <c:pt idx="37">
                  <c:v>2370279.1666666665</c:v>
                </c:pt>
                <c:pt idx="38">
                  <c:v>2376180.4166666665</c:v>
                </c:pt>
                <c:pt idx="39">
                  <c:v>2385032.2916666665</c:v>
                </c:pt>
                <c:pt idx="40">
                  <c:v>2389950</c:v>
                </c:pt>
                <c:pt idx="41">
                  <c:v>2407382</c:v>
                </c:pt>
                <c:pt idx="42">
                  <c:v>2433530</c:v>
                </c:pt>
                <c:pt idx="43">
                  <c:v>2472752</c:v>
                </c:pt>
                <c:pt idx="44">
                  <c:v>2494542</c:v>
                </c:pt>
                <c:pt idx="45">
                  <c:v>2528071.1666666665</c:v>
                </c:pt>
                <c:pt idx="46">
                  <c:v>2578364.9166666665</c:v>
                </c:pt>
                <c:pt idx="47">
                  <c:v>2653805.5416666665</c:v>
                </c:pt>
                <c:pt idx="48">
                  <c:v>2695717</c:v>
                </c:pt>
                <c:pt idx="49">
                  <c:v>2733650.8333333335</c:v>
                </c:pt>
                <c:pt idx="50">
                  <c:v>2790551.5833333335</c:v>
                </c:pt>
                <c:pt idx="51">
                  <c:v>2875902.7083333335</c:v>
                </c:pt>
                <c:pt idx="52">
                  <c:v>2923320</c:v>
                </c:pt>
                <c:pt idx="53">
                  <c:v>2951513.3333333335</c:v>
                </c:pt>
                <c:pt idx="54">
                  <c:v>2993803.3333333335</c:v>
                </c:pt>
                <c:pt idx="55">
                  <c:v>3057238.3333333335</c:v>
                </c:pt>
                <c:pt idx="56">
                  <c:v>3092480</c:v>
                </c:pt>
                <c:pt idx="57">
                  <c:v>3120077.5</c:v>
                </c:pt>
                <c:pt idx="58">
                  <c:v>3161473.75</c:v>
                </c:pt>
                <c:pt idx="59">
                  <c:v>3223568.125</c:v>
                </c:pt>
                <c:pt idx="60">
                  <c:v>3258065</c:v>
                </c:pt>
                <c:pt idx="61">
                  <c:v>3213923.6666666665</c:v>
                </c:pt>
                <c:pt idx="62">
                  <c:v>3147711.6666666665</c:v>
                </c:pt>
                <c:pt idx="63">
                  <c:v>3048393.6666666665</c:v>
                </c:pt>
                <c:pt idx="64">
                  <c:v>2993217</c:v>
                </c:pt>
                <c:pt idx="65">
                  <c:v>3012417.6666666665</c:v>
                </c:pt>
                <c:pt idx="66">
                  <c:v>3041218.6666666665</c:v>
                </c:pt>
                <c:pt idx="67">
                  <c:v>3084420.1666666665</c:v>
                </c:pt>
                <c:pt idx="68">
                  <c:v>3108421</c:v>
                </c:pt>
                <c:pt idx="69">
                  <c:v>3132221.5</c:v>
                </c:pt>
                <c:pt idx="70">
                  <c:v>3167922.25</c:v>
                </c:pt>
                <c:pt idx="71">
                  <c:v>3221473.375</c:v>
                </c:pt>
                <c:pt idx="72">
                  <c:v>3251224</c:v>
                </c:pt>
                <c:pt idx="73">
                  <c:v>3266093.3333333335</c:v>
                </c:pt>
                <c:pt idx="74">
                  <c:v>3288397.3333333335</c:v>
                </c:pt>
                <c:pt idx="75">
                  <c:v>3321853.3333333335</c:v>
                </c:pt>
                <c:pt idx="76">
                  <c:v>3340440</c:v>
                </c:pt>
                <c:pt idx="77">
                  <c:v>3345933.8333333335</c:v>
                </c:pt>
                <c:pt idx="78">
                  <c:v>3354174.5833333335</c:v>
                </c:pt>
                <c:pt idx="79">
                  <c:v>3366535.7083333335</c:v>
                </c:pt>
                <c:pt idx="80">
                  <c:v>3373403</c:v>
                </c:pt>
                <c:pt idx="81">
                  <c:v>3376621.2135891458</c:v>
                </c:pt>
                <c:pt idx="82">
                  <c:v>3381448.533972864</c:v>
                </c:pt>
                <c:pt idx="83">
                  <c:v>3388689.5145484419</c:v>
                </c:pt>
                <c:pt idx="84">
                  <c:v>3392712.2815348739</c:v>
                </c:pt>
                <c:pt idx="85">
                  <c:v>3415478.1628506817</c:v>
                </c:pt>
                <c:pt idx="86">
                  <c:v>3449626.9848243939</c:v>
                </c:pt>
                <c:pt idx="87">
                  <c:v>3500850.2177849622</c:v>
                </c:pt>
                <c:pt idx="88">
                  <c:v>3529307.5694297221</c:v>
                </c:pt>
                <c:pt idx="89">
                  <c:v>3555777.376200445</c:v>
                </c:pt>
                <c:pt idx="90">
                  <c:v>3595482.086356529</c:v>
                </c:pt>
                <c:pt idx="91">
                  <c:v>3655039.1515906556</c:v>
                </c:pt>
                <c:pt idx="92">
                  <c:v>3688126.4100540592</c:v>
                </c:pt>
              </c:numCache>
            </c:numRef>
          </c:val>
          <c:smooth val="0"/>
          <c:extLst>
            <c:ext xmlns:c16="http://schemas.microsoft.com/office/drawing/2014/chart" uri="{C3380CC4-5D6E-409C-BE32-E72D297353CC}">
              <c16:uniqueId val="{00000000-E619-41D5-AC32-253CE8A8068A}"/>
            </c:ext>
          </c:extLst>
        </c:ser>
        <c:dLbls>
          <c:showLegendKey val="0"/>
          <c:showVal val="0"/>
          <c:showCatName val="0"/>
          <c:showSerName val="0"/>
          <c:showPercent val="0"/>
          <c:showBubbleSize val="0"/>
        </c:dLbls>
        <c:marker val="1"/>
        <c:smooth val="0"/>
        <c:axId val="96773632"/>
        <c:axId val="96775168"/>
      </c:lineChart>
      <c:lineChart>
        <c:grouping val="standard"/>
        <c:varyColors val="0"/>
        <c:ser>
          <c:idx val="1"/>
          <c:order val="1"/>
          <c:tx>
            <c:strRef>
              <c:f>BNP!$J$12</c:f>
              <c:strCache>
                <c:ptCount val="1"/>
                <c:pt idx="0">
                  <c:v>BNP, København by</c:v>
                </c:pt>
              </c:strCache>
            </c:strRef>
          </c:tx>
          <c:marker>
            <c:symbol val="none"/>
          </c:marker>
          <c:cat>
            <c:numRef>
              <c:f>BNP!$H$13:$H$105</c:f>
              <c:numCache>
                <c:formatCode>General</c:formatCode>
                <c:ptCount val="93"/>
                <c:pt idx="0">
                  <c:v>1993</c:v>
                </c:pt>
                <c:pt idx="4">
                  <c:v>1994</c:v>
                </c:pt>
                <c:pt idx="8">
                  <c:v>1995</c:v>
                </c:pt>
                <c:pt idx="12">
                  <c:v>1996</c:v>
                </c:pt>
                <c:pt idx="16">
                  <c:v>1997</c:v>
                </c:pt>
                <c:pt idx="20">
                  <c:v>1998</c:v>
                </c:pt>
                <c:pt idx="24">
                  <c:v>1999</c:v>
                </c:pt>
                <c:pt idx="28">
                  <c:v>2000</c:v>
                </c:pt>
                <c:pt idx="32">
                  <c:v>2001</c:v>
                </c:pt>
                <c:pt idx="36">
                  <c:v>2002</c:v>
                </c:pt>
                <c:pt idx="40">
                  <c:v>2003</c:v>
                </c:pt>
                <c:pt idx="44">
                  <c:v>2004</c:v>
                </c:pt>
                <c:pt idx="48">
                  <c:v>2005</c:v>
                </c:pt>
                <c:pt idx="52">
                  <c:v>2006</c:v>
                </c:pt>
                <c:pt idx="56">
                  <c:v>2007</c:v>
                </c:pt>
                <c:pt idx="60">
                  <c:v>2008</c:v>
                </c:pt>
                <c:pt idx="64">
                  <c:v>2009</c:v>
                </c:pt>
                <c:pt idx="68">
                  <c:v>2010</c:v>
                </c:pt>
                <c:pt idx="72">
                  <c:v>2011</c:v>
                </c:pt>
                <c:pt idx="76">
                  <c:v>2012</c:v>
                </c:pt>
                <c:pt idx="80">
                  <c:v>2013</c:v>
                </c:pt>
                <c:pt idx="84">
                  <c:v>2014</c:v>
                </c:pt>
                <c:pt idx="88">
                  <c:v>2015</c:v>
                </c:pt>
                <c:pt idx="92">
                  <c:v>2016</c:v>
                </c:pt>
              </c:numCache>
            </c:numRef>
          </c:cat>
          <c:val>
            <c:numRef>
              <c:f>BNP!$J$13:$J$105</c:f>
              <c:numCache>
                <c:formatCode>#,##0</c:formatCode>
                <c:ptCount val="93"/>
                <c:pt idx="0">
                  <c:v>242640</c:v>
                </c:pt>
                <c:pt idx="1">
                  <c:v>245502.5</c:v>
                </c:pt>
                <c:pt idx="2">
                  <c:v>249796.25</c:v>
                </c:pt>
                <c:pt idx="3">
                  <c:v>256236.875</c:v>
                </c:pt>
                <c:pt idx="4">
                  <c:v>259815</c:v>
                </c:pt>
                <c:pt idx="5">
                  <c:v>260584.33333333334</c:v>
                </c:pt>
                <c:pt idx="6">
                  <c:v>261738.33333333334</c:v>
                </c:pt>
                <c:pt idx="7">
                  <c:v>263469.33333333337</c:v>
                </c:pt>
                <c:pt idx="8">
                  <c:v>264431</c:v>
                </c:pt>
                <c:pt idx="9">
                  <c:v>265788.16666666669</c:v>
                </c:pt>
                <c:pt idx="10">
                  <c:v>267823.91666666669</c:v>
                </c:pt>
                <c:pt idx="11">
                  <c:v>270877.54166666669</c:v>
                </c:pt>
                <c:pt idx="12">
                  <c:v>272574</c:v>
                </c:pt>
                <c:pt idx="13">
                  <c:v>276305.83333333331</c:v>
                </c:pt>
                <c:pt idx="14">
                  <c:v>281903.58333333331</c:v>
                </c:pt>
                <c:pt idx="15">
                  <c:v>290300.20833333331</c:v>
                </c:pt>
                <c:pt idx="16">
                  <c:v>294965</c:v>
                </c:pt>
                <c:pt idx="17">
                  <c:v>297795</c:v>
                </c:pt>
                <c:pt idx="18">
                  <c:v>302040</c:v>
                </c:pt>
                <c:pt idx="19">
                  <c:v>308407.5</c:v>
                </c:pt>
                <c:pt idx="20">
                  <c:v>311945</c:v>
                </c:pt>
                <c:pt idx="21">
                  <c:v>316792</c:v>
                </c:pt>
                <c:pt idx="22">
                  <c:v>324062.5</c:v>
                </c:pt>
                <c:pt idx="23">
                  <c:v>334968.25</c:v>
                </c:pt>
                <c:pt idx="24">
                  <c:v>341027</c:v>
                </c:pt>
                <c:pt idx="25">
                  <c:v>351379</c:v>
                </c:pt>
                <c:pt idx="26">
                  <c:v>366907</c:v>
                </c:pt>
                <c:pt idx="27">
                  <c:v>390199</c:v>
                </c:pt>
                <c:pt idx="28">
                  <c:v>403139</c:v>
                </c:pt>
                <c:pt idx="29">
                  <c:v>407258</c:v>
                </c:pt>
                <c:pt idx="30">
                  <c:v>413436.5</c:v>
                </c:pt>
                <c:pt idx="31">
                  <c:v>422704.25</c:v>
                </c:pt>
                <c:pt idx="32">
                  <c:v>427853</c:v>
                </c:pt>
                <c:pt idx="33">
                  <c:v>428550.33333333331</c:v>
                </c:pt>
                <c:pt idx="34">
                  <c:v>429596.33333333331</c:v>
                </c:pt>
                <c:pt idx="35">
                  <c:v>431165.33333333331</c:v>
                </c:pt>
                <c:pt idx="36">
                  <c:v>432037</c:v>
                </c:pt>
                <c:pt idx="37">
                  <c:v>430664.5</c:v>
                </c:pt>
                <c:pt idx="38">
                  <c:v>428605.75</c:v>
                </c:pt>
                <c:pt idx="39">
                  <c:v>425517.625</c:v>
                </c:pt>
                <c:pt idx="40">
                  <c:v>423802</c:v>
                </c:pt>
                <c:pt idx="41">
                  <c:v>427271.83333333331</c:v>
                </c:pt>
                <c:pt idx="42">
                  <c:v>432476.58333333331</c:v>
                </c:pt>
                <c:pt idx="43">
                  <c:v>440283.70833333331</c:v>
                </c:pt>
                <c:pt idx="44">
                  <c:v>444621</c:v>
                </c:pt>
                <c:pt idx="45">
                  <c:v>453189</c:v>
                </c:pt>
                <c:pt idx="46">
                  <c:v>466041</c:v>
                </c:pt>
                <c:pt idx="47">
                  <c:v>485319</c:v>
                </c:pt>
                <c:pt idx="48">
                  <c:v>496029</c:v>
                </c:pt>
                <c:pt idx="49">
                  <c:v>503411</c:v>
                </c:pt>
                <c:pt idx="50">
                  <c:v>514484</c:v>
                </c:pt>
                <c:pt idx="51">
                  <c:v>531093.5</c:v>
                </c:pt>
                <c:pt idx="52">
                  <c:v>540321</c:v>
                </c:pt>
                <c:pt idx="53">
                  <c:v>547503.5</c:v>
                </c:pt>
                <c:pt idx="54">
                  <c:v>558277.25</c:v>
                </c:pt>
                <c:pt idx="55">
                  <c:v>574437.875</c:v>
                </c:pt>
                <c:pt idx="56">
                  <c:v>583416</c:v>
                </c:pt>
                <c:pt idx="57">
                  <c:v>583374.66666666663</c:v>
                </c:pt>
                <c:pt idx="58">
                  <c:v>583312.66666666663</c:v>
                </c:pt>
                <c:pt idx="59">
                  <c:v>583219.66666666663</c:v>
                </c:pt>
                <c:pt idx="60">
                  <c:v>583168</c:v>
                </c:pt>
                <c:pt idx="61">
                  <c:v>578244.66666666663</c:v>
                </c:pt>
                <c:pt idx="62">
                  <c:v>570859.66666666663</c:v>
                </c:pt>
                <c:pt idx="63">
                  <c:v>559782.16666666663</c:v>
                </c:pt>
                <c:pt idx="64">
                  <c:v>553628</c:v>
                </c:pt>
                <c:pt idx="65">
                  <c:v>562005.33333333337</c:v>
                </c:pt>
                <c:pt idx="66">
                  <c:v>574571.33333333337</c:v>
                </c:pt>
                <c:pt idx="67">
                  <c:v>593420.33333333337</c:v>
                </c:pt>
                <c:pt idx="68">
                  <c:v>603892</c:v>
                </c:pt>
                <c:pt idx="69">
                  <c:v>611544.83333333337</c:v>
                </c:pt>
                <c:pt idx="70">
                  <c:v>623024.08333333337</c:v>
                </c:pt>
                <c:pt idx="71">
                  <c:v>640242.95833333337</c:v>
                </c:pt>
                <c:pt idx="72">
                  <c:v>649809</c:v>
                </c:pt>
                <c:pt idx="73">
                  <c:v>652382.16666666663</c:v>
                </c:pt>
                <c:pt idx="74">
                  <c:v>656241.91666666663</c:v>
                </c:pt>
                <c:pt idx="75">
                  <c:v>662031.54166666663</c:v>
                </c:pt>
                <c:pt idx="76">
                  <c:v>665248</c:v>
                </c:pt>
                <c:pt idx="77">
                  <c:v>666563.66666666663</c:v>
                </c:pt>
                <c:pt idx="78">
                  <c:v>668537.16666666663</c:v>
                </c:pt>
                <c:pt idx="79">
                  <c:v>671497.41666666663</c:v>
                </c:pt>
                <c:pt idx="80">
                  <c:v>673142</c:v>
                </c:pt>
                <c:pt idx="81">
                  <c:v>675497.99699999997</c:v>
                </c:pt>
                <c:pt idx="82">
                  <c:v>679031.99249999993</c:v>
                </c:pt>
                <c:pt idx="83">
                  <c:v>684332.98574999988</c:v>
                </c:pt>
                <c:pt idx="84">
                  <c:v>687277.98199999996</c:v>
                </c:pt>
                <c:pt idx="85">
                  <c:v>693578.03016833332</c:v>
                </c:pt>
                <c:pt idx="86">
                  <c:v>703028.10242083331</c:v>
                </c:pt>
                <c:pt idx="87">
                  <c:v>717203.21079958323</c:v>
                </c:pt>
                <c:pt idx="88">
                  <c:v>725078.27100999991</c:v>
                </c:pt>
                <c:pt idx="89">
                  <c:v>732329.05372009985</c:v>
                </c:pt>
                <c:pt idx="90">
                  <c:v>743205.22778524982</c:v>
                </c:pt>
                <c:pt idx="91">
                  <c:v>759519.48888297484</c:v>
                </c:pt>
                <c:pt idx="92">
                  <c:v>768582.96727059991</c:v>
                </c:pt>
              </c:numCache>
            </c:numRef>
          </c:val>
          <c:smooth val="0"/>
          <c:extLst>
            <c:ext xmlns:c16="http://schemas.microsoft.com/office/drawing/2014/chart" uri="{C3380CC4-5D6E-409C-BE32-E72D297353CC}">
              <c16:uniqueId val="{00000001-E619-41D5-AC32-253CE8A8068A}"/>
            </c:ext>
          </c:extLst>
        </c:ser>
        <c:dLbls>
          <c:showLegendKey val="0"/>
          <c:showVal val="0"/>
          <c:showCatName val="0"/>
          <c:showSerName val="0"/>
          <c:showPercent val="0"/>
          <c:showBubbleSize val="0"/>
        </c:dLbls>
        <c:marker val="1"/>
        <c:smooth val="0"/>
        <c:axId val="96778496"/>
        <c:axId val="96776960"/>
      </c:lineChart>
      <c:catAx>
        <c:axId val="96773632"/>
        <c:scaling>
          <c:orientation val="minMax"/>
        </c:scaling>
        <c:delete val="0"/>
        <c:axPos val="b"/>
        <c:numFmt formatCode="General" sourceLinked="1"/>
        <c:majorTickMark val="out"/>
        <c:minorTickMark val="none"/>
        <c:tickLblPos val="nextTo"/>
        <c:crossAx val="96775168"/>
        <c:crosses val="autoZero"/>
        <c:auto val="1"/>
        <c:lblAlgn val="ctr"/>
        <c:lblOffset val="100"/>
        <c:noMultiLvlLbl val="0"/>
      </c:catAx>
      <c:valAx>
        <c:axId val="96775168"/>
        <c:scaling>
          <c:orientation val="minMax"/>
        </c:scaling>
        <c:delete val="0"/>
        <c:axPos val="l"/>
        <c:majorGridlines/>
        <c:numFmt formatCode="#,##0" sourceLinked="1"/>
        <c:majorTickMark val="out"/>
        <c:minorTickMark val="none"/>
        <c:tickLblPos val="nextTo"/>
        <c:crossAx val="96773632"/>
        <c:crosses val="autoZero"/>
        <c:crossBetween val="between"/>
      </c:valAx>
      <c:valAx>
        <c:axId val="96776960"/>
        <c:scaling>
          <c:orientation val="minMax"/>
        </c:scaling>
        <c:delete val="0"/>
        <c:axPos val="r"/>
        <c:numFmt formatCode="#,##0" sourceLinked="1"/>
        <c:majorTickMark val="out"/>
        <c:minorTickMark val="none"/>
        <c:tickLblPos val="nextTo"/>
        <c:crossAx val="96778496"/>
        <c:crosses val="max"/>
        <c:crossBetween val="between"/>
      </c:valAx>
      <c:catAx>
        <c:axId val="96778496"/>
        <c:scaling>
          <c:orientation val="minMax"/>
        </c:scaling>
        <c:delete val="1"/>
        <c:axPos val="b"/>
        <c:numFmt formatCode="General" sourceLinked="1"/>
        <c:majorTickMark val="out"/>
        <c:minorTickMark val="none"/>
        <c:tickLblPos val="nextTo"/>
        <c:crossAx val="96776960"/>
        <c:crosses val="autoZero"/>
        <c:auto val="1"/>
        <c:lblAlgn val="ctr"/>
        <c:lblOffset val="100"/>
        <c:noMultiLvlLbl val="0"/>
      </c:cat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lineChart>
        <c:grouping val="standard"/>
        <c:varyColors val="0"/>
        <c:ser>
          <c:idx val="0"/>
          <c:order val="0"/>
          <c:tx>
            <c:strRef>
              <c:f>BNP!$Q$11</c:f>
              <c:strCache>
                <c:ptCount val="1"/>
                <c:pt idx="0">
                  <c:v>Landsdel Byen København</c:v>
                </c:pt>
              </c:strCache>
            </c:strRef>
          </c:tx>
          <c:marker>
            <c:symbol val="none"/>
          </c:marker>
          <c:cat>
            <c:strRef>
              <c:f>BNP!$O$12:$O$41</c:f>
              <c:strCache>
                <c:ptCount val="30"/>
                <c:pt idx="0">
                  <c:v>2008K1</c:v>
                </c:pt>
                <c:pt idx="1">
                  <c:v>2008K2</c:v>
                </c:pt>
                <c:pt idx="2">
                  <c:v>2008K3</c:v>
                </c:pt>
                <c:pt idx="3">
                  <c:v>2008K4</c:v>
                </c:pt>
                <c:pt idx="4">
                  <c:v>2009K1</c:v>
                </c:pt>
                <c:pt idx="5">
                  <c:v>2009K2</c:v>
                </c:pt>
                <c:pt idx="6">
                  <c:v>2009K3</c:v>
                </c:pt>
                <c:pt idx="7">
                  <c:v>2009K4</c:v>
                </c:pt>
                <c:pt idx="8">
                  <c:v>2010K1</c:v>
                </c:pt>
                <c:pt idx="9">
                  <c:v>2010K2</c:v>
                </c:pt>
                <c:pt idx="10">
                  <c:v>2010K3</c:v>
                </c:pt>
                <c:pt idx="11">
                  <c:v>2010K4</c:v>
                </c:pt>
                <c:pt idx="12">
                  <c:v>2011K1</c:v>
                </c:pt>
                <c:pt idx="13">
                  <c:v>2011K2</c:v>
                </c:pt>
                <c:pt idx="14">
                  <c:v>2011K3</c:v>
                </c:pt>
                <c:pt idx="15">
                  <c:v>2011K4</c:v>
                </c:pt>
                <c:pt idx="16">
                  <c:v>2012K1</c:v>
                </c:pt>
                <c:pt idx="17">
                  <c:v>2012K2</c:v>
                </c:pt>
                <c:pt idx="18">
                  <c:v>2012K3</c:v>
                </c:pt>
                <c:pt idx="19">
                  <c:v>2012K4</c:v>
                </c:pt>
                <c:pt idx="20">
                  <c:v>2013K1</c:v>
                </c:pt>
                <c:pt idx="21">
                  <c:v>2013K2</c:v>
                </c:pt>
                <c:pt idx="22">
                  <c:v>2013K3</c:v>
                </c:pt>
                <c:pt idx="23">
                  <c:v>2013K4</c:v>
                </c:pt>
                <c:pt idx="24">
                  <c:v>2014K1</c:v>
                </c:pt>
                <c:pt idx="25">
                  <c:v>2014K2</c:v>
                </c:pt>
                <c:pt idx="26">
                  <c:v>2014K3</c:v>
                </c:pt>
                <c:pt idx="27">
                  <c:v>2014K4</c:v>
                </c:pt>
                <c:pt idx="28">
                  <c:v>2015K1</c:v>
                </c:pt>
                <c:pt idx="29">
                  <c:v>2015K2</c:v>
                </c:pt>
              </c:strCache>
            </c:strRef>
          </c:cat>
          <c:val>
            <c:numRef>
              <c:f>BNP!$Q$12:$Q$41</c:f>
              <c:numCache>
                <c:formatCode>General</c:formatCode>
                <c:ptCount val="30"/>
                <c:pt idx="0">
                  <c:v>350126</c:v>
                </c:pt>
                <c:pt idx="1">
                  <c:v>351432</c:v>
                </c:pt>
                <c:pt idx="2">
                  <c:v>352285</c:v>
                </c:pt>
                <c:pt idx="3">
                  <c:v>352320</c:v>
                </c:pt>
                <c:pt idx="4">
                  <c:v>350059</c:v>
                </c:pt>
                <c:pt idx="5">
                  <c:v>348570</c:v>
                </c:pt>
                <c:pt idx="6">
                  <c:v>345443</c:v>
                </c:pt>
                <c:pt idx="7">
                  <c:v>344081</c:v>
                </c:pt>
                <c:pt idx="8">
                  <c:v>343202</c:v>
                </c:pt>
                <c:pt idx="9">
                  <c:v>342072</c:v>
                </c:pt>
                <c:pt idx="10">
                  <c:v>343941</c:v>
                </c:pt>
                <c:pt idx="11">
                  <c:v>344775</c:v>
                </c:pt>
                <c:pt idx="12">
                  <c:v>347435</c:v>
                </c:pt>
                <c:pt idx="13">
                  <c:v>346721</c:v>
                </c:pt>
                <c:pt idx="14">
                  <c:v>347478</c:v>
                </c:pt>
                <c:pt idx="15">
                  <c:v>346629</c:v>
                </c:pt>
                <c:pt idx="16">
                  <c:v>347828</c:v>
                </c:pt>
                <c:pt idx="17">
                  <c:v>348076</c:v>
                </c:pt>
                <c:pt idx="18">
                  <c:v>347940</c:v>
                </c:pt>
                <c:pt idx="19">
                  <c:v>349673</c:v>
                </c:pt>
                <c:pt idx="20">
                  <c:v>349064</c:v>
                </c:pt>
                <c:pt idx="21">
                  <c:v>349020</c:v>
                </c:pt>
                <c:pt idx="22">
                  <c:v>350338</c:v>
                </c:pt>
                <c:pt idx="23">
                  <c:v>352283</c:v>
                </c:pt>
                <c:pt idx="24">
                  <c:v>354108</c:v>
                </c:pt>
                <c:pt idx="25">
                  <c:v>356741</c:v>
                </c:pt>
                <c:pt idx="26">
                  <c:v>357842</c:v>
                </c:pt>
                <c:pt idx="27">
                  <c:v>358032</c:v>
                </c:pt>
                <c:pt idx="28">
                  <c:v>359932</c:v>
                </c:pt>
                <c:pt idx="29">
                  <c:v>363033</c:v>
                </c:pt>
              </c:numCache>
            </c:numRef>
          </c:val>
          <c:smooth val="0"/>
          <c:extLst>
            <c:ext xmlns:c16="http://schemas.microsoft.com/office/drawing/2014/chart" uri="{C3380CC4-5D6E-409C-BE32-E72D297353CC}">
              <c16:uniqueId val="{00000000-A75B-492D-9432-9D09DAF419E6}"/>
            </c:ext>
          </c:extLst>
        </c:ser>
        <c:dLbls>
          <c:showLegendKey val="0"/>
          <c:showVal val="0"/>
          <c:showCatName val="0"/>
          <c:showSerName val="0"/>
          <c:showPercent val="0"/>
          <c:showBubbleSize val="0"/>
        </c:dLbls>
        <c:smooth val="0"/>
        <c:axId val="96790784"/>
        <c:axId val="96808960"/>
      </c:lineChart>
      <c:catAx>
        <c:axId val="96790784"/>
        <c:scaling>
          <c:orientation val="minMax"/>
        </c:scaling>
        <c:delete val="0"/>
        <c:axPos val="b"/>
        <c:numFmt formatCode="General" sourceLinked="0"/>
        <c:majorTickMark val="out"/>
        <c:minorTickMark val="none"/>
        <c:tickLblPos val="nextTo"/>
        <c:crossAx val="96808960"/>
        <c:crosses val="autoZero"/>
        <c:auto val="1"/>
        <c:lblAlgn val="ctr"/>
        <c:lblOffset val="100"/>
        <c:noMultiLvlLbl val="0"/>
      </c:catAx>
      <c:valAx>
        <c:axId val="96808960"/>
        <c:scaling>
          <c:orientation val="minMax"/>
        </c:scaling>
        <c:delete val="0"/>
        <c:axPos val="l"/>
        <c:majorGridlines/>
        <c:numFmt formatCode="General" sourceLinked="1"/>
        <c:majorTickMark val="out"/>
        <c:minorTickMark val="none"/>
        <c:tickLblPos val="nextTo"/>
        <c:crossAx val="9679078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9</xdr:col>
      <xdr:colOff>556260</xdr:colOff>
      <xdr:row>1</xdr:row>
      <xdr:rowOff>381000</xdr:rowOff>
    </xdr:from>
    <xdr:to>
      <xdr:col>15</xdr:col>
      <xdr:colOff>306619</xdr:colOff>
      <xdr:row>20</xdr:row>
      <xdr:rowOff>50602</xdr:rowOff>
    </xdr:to>
    <xdr:pic>
      <xdr:nvPicPr>
        <xdr:cNvPr id="2" name="Billede 1"/>
        <xdr:cNvPicPr>
          <a:picLocks noChangeAspect="1"/>
        </xdr:cNvPicPr>
      </xdr:nvPicPr>
      <xdr:blipFill>
        <a:blip xmlns:r="http://schemas.openxmlformats.org/officeDocument/2006/relationships" r:embed="rId1"/>
        <a:stretch>
          <a:fillRect/>
        </a:stretch>
      </xdr:blipFill>
      <xdr:spPr>
        <a:xfrm>
          <a:off x="6042660" y="571500"/>
          <a:ext cx="3407959" cy="35786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150495</xdr:colOff>
      <xdr:row>86</xdr:row>
      <xdr:rowOff>171450</xdr:rowOff>
    </xdr:from>
    <xdr:to>
      <xdr:col>18</xdr:col>
      <xdr:colOff>102870</xdr:colOff>
      <xdr:row>89</xdr:row>
      <xdr:rowOff>80341</xdr:rowOff>
    </xdr:to>
    <xdr:sp macro="" textlink="">
      <xdr:nvSpPr>
        <xdr:cNvPr id="19" name="TextBox 1"/>
        <xdr:cNvSpPr txBox="1"/>
      </xdr:nvSpPr>
      <xdr:spPr>
        <a:xfrm>
          <a:off x="16792575" y="15899130"/>
          <a:ext cx="561975" cy="457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900">
              <a:solidFill>
                <a:schemeClr val="bg1"/>
              </a:solidFill>
              <a:latin typeface="Verdana" panose="020B0604030504040204" pitchFamily="34" charset="0"/>
              <a:ea typeface="Verdana" panose="020B0604030504040204" pitchFamily="34" charset="0"/>
              <a:cs typeface="Verdana" panose="020B0604030504040204" pitchFamily="34" charset="0"/>
            </a:rPr>
            <a:t>NV</a:t>
          </a:r>
        </a:p>
        <a:p>
          <a:pPr algn="ctr"/>
          <a:r>
            <a:rPr lang="en-GB" sz="900">
              <a:solidFill>
                <a:schemeClr val="bg1"/>
              </a:solidFill>
              <a:latin typeface="Verdana" panose="020B0604030504040204" pitchFamily="34" charset="0"/>
              <a:ea typeface="Verdana" panose="020B0604030504040204" pitchFamily="34" charset="0"/>
              <a:cs typeface="Verdana" panose="020B0604030504040204" pitchFamily="34" charset="0"/>
            </a:rPr>
            <a:t>+13%</a:t>
          </a:r>
        </a:p>
      </xdr:txBody>
    </xdr:sp>
    <xdr:clientData/>
  </xdr:twoCellAnchor>
  <xdr:twoCellAnchor>
    <xdr:from>
      <xdr:col>17</xdr:col>
      <xdr:colOff>607695</xdr:colOff>
      <xdr:row>90</xdr:row>
      <xdr:rowOff>0</xdr:rowOff>
    </xdr:from>
    <xdr:to>
      <xdr:col>18</xdr:col>
      <xdr:colOff>550545</xdr:colOff>
      <xdr:row>92</xdr:row>
      <xdr:rowOff>104775</xdr:rowOff>
    </xdr:to>
    <xdr:sp macro="" textlink="">
      <xdr:nvSpPr>
        <xdr:cNvPr id="20" name="TextBox 1"/>
        <xdr:cNvSpPr txBox="1"/>
      </xdr:nvSpPr>
      <xdr:spPr>
        <a:xfrm>
          <a:off x="17249775" y="16459200"/>
          <a:ext cx="552450" cy="47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900">
              <a:solidFill>
                <a:schemeClr val="bg1"/>
              </a:solidFill>
              <a:latin typeface="Verdana" panose="020B0604030504040204" pitchFamily="34" charset="0"/>
              <a:ea typeface="Verdana" panose="020B0604030504040204" pitchFamily="34" charset="0"/>
              <a:cs typeface="Verdana" panose="020B0604030504040204" pitchFamily="34" charset="0"/>
            </a:rPr>
            <a:t>N</a:t>
          </a:r>
        </a:p>
        <a:p>
          <a:pPr algn="ctr"/>
          <a:r>
            <a:rPr lang="en-GB" sz="900">
              <a:solidFill>
                <a:schemeClr val="bg1"/>
              </a:solidFill>
              <a:latin typeface="Verdana" panose="020B0604030504040204" pitchFamily="34" charset="0"/>
              <a:ea typeface="Verdana" panose="020B0604030504040204" pitchFamily="34" charset="0"/>
              <a:cs typeface="Verdana" panose="020B0604030504040204" pitchFamily="34" charset="0"/>
            </a:rPr>
            <a:t>+13%</a:t>
          </a:r>
        </a:p>
      </xdr:txBody>
    </xdr:sp>
    <xdr:clientData/>
  </xdr:twoCellAnchor>
  <xdr:twoCellAnchor>
    <xdr:from>
      <xdr:col>18</xdr:col>
      <xdr:colOff>369570</xdr:colOff>
      <xdr:row>87</xdr:row>
      <xdr:rowOff>171450</xdr:rowOff>
    </xdr:from>
    <xdr:to>
      <xdr:col>19</xdr:col>
      <xdr:colOff>312420</xdr:colOff>
      <xdr:row>90</xdr:row>
      <xdr:rowOff>85725</xdr:rowOff>
    </xdr:to>
    <xdr:sp macro="" textlink="">
      <xdr:nvSpPr>
        <xdr:cNvPr id="21" name="TextBox 1"/>
        <xdr:cNvSpPr txBox="1"/>
      </xdr:nvSpPr>
      <xdr:spPr>
        <a:xfrm>
          <a:off x="17621250" y="16082010"/>
          <a:ext cx="552450" cy="4629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900">
              <a:solidFill>
                <a:schemeClr val="bg1"/>
              </a:solidFill>
              <a:latin typeface="Verdana" panose="020B0604030504040204" pitchFamily="34" charset="0"/>
              <a:ea typeface="Verdana" panose="020B0604030504040204" pitchFamily="34" charset="0"/>
              <a:cs typeface="Verdana" panose="020B0604030504040204" pitchFamily="34" charset="0"/>
            </a:rPr>
            <a:t>Ø</a:t>
          </a:r>
        </a:p>
        <a:p>
          <a:pPr algn="ctr"/>
          <a:r>
            <a:rPr lang="en-GB" sz="900">
              <a:solidFill>
                <a:schemeClr val="bg1"/>
              </a:solidFill>
              <a:latin typeface="Verdana" panose="020B0604030504040204" pitchFamily="34" charset="0"/>
              <a:ea typeface="Verdana" panose="020B0604030504040204" pitchFamily="34" charset="0"/>
              <a:cs typeface="Verdana" panose="020B0604030504040204" pitchFamily="34" charset="0"/>
            </a:rPr>
            <a:t>+9%</a:t>
          </a:r>
        </a:p>
      </xdr:txBody>
    </xdr:sp>
    <xdr:clientData/>
  </xdr:twoCellAnchor>
  <xdr:twoCellAnchor>
    <xdr:from>
      <xdr:col>16</xdr:col>
      <xdr:colOff>687705</xdr:colOff>
      <xdr:row>92</xdr:row>
      <xdr:rowOff>66675</xdr:rowOff>
    </xdr:from>
    <xdr:to>
      <xdr:col>18</xdr:col>
      <xdr:colOff>5550</xdr:colOff>
      <xdr:row>94</xdr:row>
      <xdr:rowOff>166066</xdr:rowOff>
    </xdr:to>
    <xdr:sp macro="" textlink="">
      <xdr:nvSpPr>
        <xdr:cNvPr id="22" name="TextBox 9"/>
        <xdr:cNvSpPr txBox="1"/>
      </xdr:nvSpPr>
      <xdr:spPr>
        <a:xfrm>
          <a:off x="16621125" y="16891635"/>
          <a:ext cx="636105" cy="465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900">
              <a:solidFill>
                <a:schemeClr val="bg1"/>
              </a:solidFill>
              <a:latin typeface="Verdana" panose="020B0604030504040204" pitchFamily="34" charset="0"/>
              <a:ea typeface="Verdana" panose="020B0604030504040204" pitchFamily="34" charset="0"/>
              <a:cs typeface="Verdana" panose="020B0604030504040204" pitchFamily="34" charset="0"/>
            </a:rPr>
            <a:t>Frb.</a:t>
          </a:r>
        </a:p>
        <a:p>
          <a:pPr algn="ctr"/>
          <a:r>
            <a:rPr lang="en-GB" sz="900">
              <a:solidFill>
                <a:schemeClr val="bg1"/>
              </a:solidFill>
              <a:latin typeface="Verdana" panose="020B0604030504040204" pitchFamily="34" charset="0"/>
              <a:ea typeface="Verdana" panose="020B0604030504040204" pitchFamily="34" charset="0"/>
              <a:cs typeface="Verdana" panose="020B0604030504040204" pitchFamily="34" charset="0"/>
            </a:rPr>
            <a:t>+8%</a:t>
          </a:r>
        </a:p>
      </xdr:txBody>
    </xdr:sp>
    <xdr:clientData/>
  </xdr:twoCellAnchor>
  <xdr:twoCellAnchor>
    <xdr:from>
      <xdr:col>17</xdr:col>
      <xdr:colOff>445770</xdr:colOff>
      <xdr:row>92</xdr:row>
      <xdr:rowOff>76200</xdr:rowOff>
    </xdr:from>
    <xdr:to>
      <xdr:col>18</xdr:col>
      <xdr:colOff>472275</xdr:colOff>
      <xdr:row>94</xdr:row>
      <xdr:rowOff>175591</xdr:rowOff>
    </xdr:to>
    <xdr:sp macro="" textlink="">
      <xdr:nvSpPr>
        <xdr:cNvPr id="23" name="TextBox 9"/>
        <xdr:cNvSpPr txBox="1"/>
      </xdr:nvSpPr>
      <xdr:spPr>
        <a:xfrm>
          <a:off x="17087850" y="16901160"/>
          <a:ext cx="636105" cy="465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900">
              <a:solidFill>
                <a:schemeClr val="bg1"/>
              </a:solidFill>
              <a:latin typeface="Verdana" panose="020B0604030504040204" pitchFamily="34" charset="0"/>
              <a:ea typeface="Verdana" panose="020B0604030504040204" pitchFamily="34" charset="0"/>
              <a:cs typeface="Verdana" panose="020B0604030504040204" pitchFamily="34" charset="0"/>
            </a:rPr>
            <a:t>Frb.C</a:t>
          </a:r>
        </a:p>
        <a:p>
          <a:pPr algn="ctr"/>
          <a:r>
            <a:rPr lang="en-GB" sz="900">
              <a:solidFill>
                <a:schemeClr val="bg1"/>
              </a:solidFill>
              <a:latin typeface="Verdana" panose="020B0604030504040204" pitchFamily="34" charset="0"/>
              <a:ea typeface="Verdana" panose="020B0604030504040204" pitchFamily="34" charset="0"/>
              <a:cs typeface="Verdana" panose="020B0604030504040204" pitchFamily="34" charset="0"/>
            </a:rPr>
            <a:t>+9%</a:t>
          </a:r>
        </a:p>
      </xdr:txBody>
    </xdr:sp>
    <xdr:clientData/>
  </xdr:twoCellAnchor>
  <xdr:twoCellAnchor>
    <xdr:from>
      <xdr:col>18</xdr:col>
      <xdr:colOff>426720</xdr:colOff>
      <xdr:row>91</xdr:row>
      <xdr:rowOff>114300</xdr:rowOff>
    </xdr:from>
    <xdr:to>
      <xdr:col>19</xdr:col>
      <xdr:colOff>453225</xdr:colOff>
      <xdr:row>94</xdr:row>
      <xdr:rowOff>23191</xdr:rowOff>
    </xdr:to>
    <xdr:sp macro="" textlink="">
      <xdr:nvSpPr>
        <xdr:cNvPr id="24" name="TextBox 9"/>
        <xdr:cNvSpPr txBox="1"/>
      </xdr:nvSpPr>
      <xdr:spPr>
        <a:xfrm>
          <a:off x="17678400" y="16756380"/>
          <a:ext cx="636105" cy="457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900">
              <a:solidFill>
                <a:schemeClr val="bg1"/>
              </a:solidFill>
              <a:latin typeface="Verdana" panose="020B0604030504040204" pitchFamily="34" charset="0"/>
              <a:ea typeface="Verdana" panose="020B0604030504040204" pitchFamily="34" charset="0"/>
              <a:cs typeface="Verdana" panose="020B0604030504040204" pitchFamily="34" charset="0"/>
            </a:rPr>
            <a:t>K</a:t>
          </a:r>
        </a:p>
        <a:p>
          <a:pPr algn="ctr"/>
          <a:r>
            <a:rPr lang="en-GB" sz="900">
              <a:solidFill>
                <a:schemeClr val="bg1"/>
              </a:solidFill>
              <a:latin typeface="Verdana" panose="020B0604030504040204" pitchFamily="34" charset="0"/>
              <a:ea typeface="Verdana" panose="020B0604030504040204" pitchFamily="34" charset="0"/>
              <a:cs typeface="Verdana" panose="020B0604030504040204" pitchFamily="34" charset="0"/>
            </a:rPr>
            <a:t>+11%</a:t>
          </a:r>
        </a:p>
      </xdr:txBody>
    </xdr:sp>
    <xdr:clientData/>
  </xdr:twoCellAnchor>
  <xdr:twoCellAnchor>
    <xdr:from>
      <xdr:col>18</xdr:col>
      <xdr:colOff>131445</xdr:colOff>
      <xdr:row>93</xdr:row>
      <xdr:rowOff>133350</xdr:rowOff>
    </xdr:from>
    <xdr:to>
      <xdr:col>19</xdr:col>
      <xdr:colOff>157950</xdr:colOff>
      <xdr:row>96</xdr:row>
      <xdr:rowOff>42241</xdr:rowOff>
    </xdr:to>
    <xdr:sp macro="" textlink="">
      <xdr:nvSpPr>
        <xdr:cNvPr id="25" name="TextBox 9"/>
        <xdr:cNvSpPr txBox="1"/>
      </xdr:nvSpPr>
      <xdr:spPr>
        <a:xfrm>
          <a:off x="17383125" y="17141190"/>
          <a:ext cx="636105" cy="457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900">
              <a:solidFill>
                <a:schemeClr val="bg1"/>
              </a:solidFill>
              <a:latin typeface="Verdana" panose="020B0604030504040204" pitchFamily="34" charset="0"/>
              <a:ea typeface="Verdana" panose="020B0604030504040204" pitchFamily="34" charset="0"/>
              <a:cs typeface="Verdana" panose="020B0604030504040204" pitchFamily="34" charset="0"/>
            </a:rPr>
            <a:t>V</a:t>
          </a:r>
        </a:p>
        <a:p>
          <a:pPr algn="ctr"/>
          <a:r>
            <a:rPr lang="en-GB" sz="900">
              <a:solidFill>
                <a:schemeClr val="bg1"/>
              </a:solidFill>
              <a:latin typeface="Verdana" panose="020B0604030504040204" pitchFamily="34" charset="0"/>
              <a:ea typeface="Verdana" panose="020B0604030504040204" pitchFamily="34" charset="0"/>
              <a:cs typeface="Verdana" panose="020B0604030504040204" pitchFamily="34" charset="0"/>
            </a:rPr>
            <a:t>+8%</a:t>
          </a:r>
        </a:p>
      </xdr:txBody>
    </xdr:sp>
    <xdr:clientData/>
  </xdr:twoCellAnchor>
  <xdr:twoCellAnchor>
    <xdr:from>
      <xdr:col>16</xdr:col>
      <xdr:colOff>411480</xdr:colOff>
      <xdr:row>95</xdr:row>
      <xdr:rowOff>123825</xdr:rowOff>
    </xdr:from>
    <xdr:to>
      <xdr:col>17</xdr:col>
      <xdr:colOff>340996</xdr:colOff>
      <xdr:row>98</xdr:row>
      <xdr:rowOff>32716</xdr:rowOff>
    </xdr:to>
    <xdr:sp macro="" textlink="">
      <xdr:nvSpPr>
        <xdr:cNvPr id="26" name="TextBox 10"/>
        <xdr:cNvSpPr txBox="1"/>
      </xdr:nvSpPr>
      <xdr:spPr>
        <a:xfrm>
          <a:off x="16344900" y="17497425"/>
          <a:ext cx="638176" cy="457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900">
              <a:solidFill>
                <a:schemeClr val="bg1"/>
              </a:solidFill>
              <a:latin typeface="Verdana" panose="020B0604030504040204" pitchFamily="34" charset="0"/>
              <a:ea typeface="Verdana" panose="020B0604030504040204" pitchFamily="34" charset="0"/>
              <a:cs typeface="Verdana" panose="020B0604030504040204" pitchFamily="34" charset="0"/>
            </a:rPr>
            <a:t>Valby</a:t>
          </a:r>
        </a:p>
        <a:p>
          <a:pPr algn="ctr"/>
          <a:r>
            <a:rPr lang="en-GB" sz="900">
              <a:solidFill>
                <a:schemeClr val="bg1"/>
              </a:solidFill>
              <a:latin typeface="Verdana" panose="020B0604030504040204" pitchFamily="34" charset="0"/>
              <a:ea typeface="Verdana" panose="020B0604030504040204" pitchFamily="34" charset="0"/>
              <a:cs typeface="Verdana" panose="020B0604030504040204" pitchFamily="34" charset="0"/>
            </a:rPr>
            <a:t>+11%</a:t>
          </a:r>
        </a:p>
      </xdr:txBody>
    </xdr:sp>
    <xdr:clientData/>
  </xdr:twoCellAnchor>
  <xdr:twoCellAnchor>
    <xdr:from>
      <xdr:col>17</xdr:col>
      <xdr:colOff>417195</xdr:colOff>
      <xdr:row>96</xdr:row>
      <xdr:rowOff>114300</xdr:rowOff>
    </xdr:from>
    <xdr:to>
      <xdr:col>18</xdr:col>
      <xdr:colOff>445771</xdr:colOff>
      <xdr:row>99</xdr:row>
      <xdr:rowOff>23191</xdr:rowOff>
    </xdr:to>
    <xdr:sp macro="" textlink="">
      <xdr:nvSpPr>
        <xdr:cNvPr id="27" name="TextBox 10"/>
        <xdr:cNvSpPr txBox="1"/>
      </xdr:nvSpPr>
      <xdr:spPr>
        <a:xfrm>
          <a:off x="17059275" y="17670780"/>
          <a:ext cx="638176" cy="457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900">
              <a:solidFill>
                <a:schemeClr val="bg1"/>
              </a:solidFill>
              <a:latin typeface="Verdana" panose="020B0604030504040204" pitchFamily="34" charset="0"/>
              <a:ea typeface="Verdana" panose="020B0604030504040204" pitchFamily="34" charset="0"/>
              <a:cs typeface="Verdana" panose="020B0604030504040204" pitchFamily="34" charset="0"/>
            </a:rPr>
            <a:t>SV</a:t>
          </a:r>
        </a:p>
        <a:p>
          <a:pPr algn="ctr"/>
          <a:r>
            <a:rPr lang="en-GB" sz="900">
              <a:solidFill>
                <a:schemeClr val="bg1"/>
              </a:solidFill>
              <a:latin typeface="Verdana" panose="020B0604030504040204" pitchFamily="34" charset="0"/>
              <a:ea typeface="Verdana" panose="020B0604030504040204" pitchFamily="34" charset="0"/>
              <a:cs typeface="Verdana" panose="020B0604030504040204" pitchFamily="34" charset="0"/>
            </a:rPr>
            <a:t>+9%</a:t>
          </a:r>
        </a:p>
      </xdr:txBody>
    </xdr:sp>
    <xdr:clientData/>
  </xdr:twoCellAnchor>
  <xdr:twoCellAnchor>
    <xdr:from>
      <xdr:col>19</xdr:col>
      <xdr:colOff>83821</xdr:colOff>
      <xdr:row>96</xdr:row>
      <xdr:rowOff>104775</xdr:rowOff>
    </xdr:from>
    <xdr:to>
      <xdr:col>20</xdr:col>
      <xdr:colOff>112397</xdr:colOff>
      <xdr:row>99</xdr:row>
      <xdr:rowOff>13666</xdr:rowOff>
    </xdr:to>
    <xdr:sp macro="" textlink="">
      <xdr:nvSpPr>
        <xdr:cNvPr id="28" name="TextBox 10"/>
        <xdr:cNvSpPr txBox="1"/>
      </xdr:nvSpPr>
      <xdr:spPr>
        <a:xfrm>
          <a:off x="17945101" y="17661255"/>
          <a:ext cx="638176" cy="457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900">
              <a:solidFill>
                <a:schemeClr val="bg1"/>
              </a:solidFill>
              <a:latin typeface="Verdana" panose="020B0604030504040204" pitchFamily="34" charset="0"/>
              <a:ea typeface="Verdana" panose="020B0604030504040204" pitchFamily="34" charset="0"/>
              <a:cs typeface="Verdana" panose="020B0604030504040204" pitchFamily="34" charset="0"/>
            </a:rPr>
            <a:t>S</a:t>
          </a:r>
        </a:p>
        <a:p>
          <a:pPr algn="ctr"/>
          <a:r>
            <a:rPr lang="en-GB" sz="900">
              <a:solidFill>
                <a:schemeClr val="bg1"/>
              </a:solidFill>
              <a:latin typeface="Verdana" panose="020B0604030504040204" pitchFamily="34" charset="0"/>
              <a:ea typeface="Verdana" panose="020B0604030504040204" pitchFamily="34" charset="0"/>
              <a:cs typeface="Verdana" panose="020B0604030504040204" pitchFamily="34" charset="0"/>
            </a:rPr>
            <a:t>+11%</a:t>
          </a:r>
        </a:p>
      </xdr:txBody>
    </xdr:sp>
    <xdr:clientData/>
  </xdr:twoCellAnchor>
  <xdr:twoCellAnchor editAs="oneCell">
    <xdr:from>
      <xdr:col>15</xdr:col>
      <xdr:colOff>1469793</xdr:colOff>
      <xdr:row>85</xdr:row>
      <xdr:rowOff>36195</xdr:rowOff>
    </xdr:from>
    <xdr:to>
      <xdr:col>20</xdr:col>
      <xdr:colOff>441093</xdr:colOff>
      <xdr:row>104</xdr:row>
      <xdr:rowOff>142874</xdr:rowOff>
    </xdr:to>
    <xdr:pic>
      <xdr:nvPicPr>
        <xdr:cNvPr id="30"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5597273" y="15580995"/>
          <a:ext cx="3314700" cy="3581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337185</xdr:colOff>
      <xdr:row>86</xdr:row>
      <xdr:rowOff>146685</xdr:rowOff>
    </xdr:from>
    <xdr:to>
      <xdr:col>17</xdr:col>
      <xdr:colOff>190500</xdr:colOff>
      <xdr:row>89</xdr:row>
      <xdr:rowOff>55576</xdr:rowOff>
    </xdr:to>
    <xdr:sp macro="" textlink="">
      <xdr:nvSpPr>
        <xdr:cNvPr id="31" name="TextBox 1"/>
        <xdr:cNvSpPr txBox="1"/>
      </xdr:nvSpPr>
      <xdr:spPr>
        <a:xfrm>
          <a:off x="16270605" y="15874365"/>
          <a:ext cx="561975" cy="457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900">
              <a:solidFill>
                <a:schemeClr val="bg1"/>
              </a:solidFill>
              <a:latin typeface="Verdana" panose="020B0604030504040204" pitchFamily="34" charset="0"/>
              <a:ea typeface="Verdana" panose="020B0604030504040204" pitchFamily="34" charset="0"/>
              <a:cs typeface="Verdana" panose="020B0604030504040204" pitchFamily="34" charset="0"/>
            </a:rPr>
            <a:t>NV</a:t>
          </a:r>
        </a:p>
        <a:p>
          <a:pPr algn="ctr"/>
          <a:r>
            <a:rPr lang="en-GB" sz="900">
              <a:solidFill>
                <a:schemeClr val="bg1"/>
              </a:solidFill>
              <a:latin typeface="Verdana" panose="020B0604030504040204" pitchFamily="34" charset="0"/>
              <a:ea typeface="Verdana" panose="020B0604030504040204" pitchFamily="34" charset="0"/>
              <a:cs typeface="Verdana" panose="020B0604030504040204" pitchFamily="34" charset="0"/>
            </a:rPr>
            <a:t>-1,6%</a:t>
          </a:r>
        </a:p>
      </xdr:txBody>
    </xdr:sp>
    <xdr:clientData/>
  </xdr:twoCellAnchor>
  <xdr:twoCellAnchor>
    <xdr:from>
      <xdr:col>17</xdr:col>
      <xdr:colOff>85725</xdr:colOff>
      <xdr:row>89</xdr:row>
      <xdr:rowOff>165735</xdr:rowOff>
    </xdr:from>
    <xdr:to>
      <xdr:col>18</xdr:col>
      <xdr:colOff>28575</xdr:colOff>
      <xdr:row>92</xdr:row>
      <xdr:rowOff>80010</xdr:rowOff>
    </xdr:to>
    <xdr:sp macro="" textlink="">
      <xdr:nvSpPr>
        <xdr:cNvPr id="32" name="TextBox 1"/>
        <xdr:cNvSpPr txBox="1"/>
      </xdr:nvSpPr>
      <xdr:spPr>
        <a:xfrm>
          <a:off x="16727805" y="16442055"/>
          <a:ext cx="552450" cy="4629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900">
              <a:solidFill>
                <a:schemeClr val="bg1"/>
              </a:solidFill>
              <a:latin typeface="Verdana" panose="020B0604030504040204" pitchFamily="34" charset="0"/>
              <a:ea typeface="Verdana" panose="020B0604030504040204" pitchFamily="34" charset="0"/>
              <a:cs typeface="Verdana" panose="020B0604030504040204" pitchFamily="34" charset="0"/>
            </a:rPr>
            <a:t>N</a:t>
          </a:r>
        </a:p>
        <a:p>
          <a:pPr algn="ctr"/>
          <a:r>
            <a:rPr lang="en-GB" sz="900">
              <a:solidFill>
                <a:schemeClr val="bg1"/>
              </a:solidFill>
              <a:latin typeface="Verdana" panose="020B0604030504040204" pitchFamily="34" charset="0"/>
              <a:ea typeface="Verdana" panose="020B0604030504040204" pitchFamily="34" charset="0"/>
              <a:cs typeface="Verdana" panose="020B0604030504040204" pitchFamily="34" charset="0"/>
            </a:rPr>
            <a:t>+0,1%</a:t>
          </a:r>
        </a:p>
      </xdr:txBody>
    </xdr:sp>
    <xdr:clientData/>
  </xdr:twoCellAnchor>
  <xdr:twoCellAnchor>
    <xdr:from>
      <xdr:col>17</xdr:col>
      <xdr:colOff>457200</xdr:colOff>
      <xdr:row>87</xdr:row>
      <xdr:rowOff>146685</xdr:rowOff>
    </xdr:from>
    <xdr:to>
      <xdr:col>18</xdr:col>
      <xdr:colOff>400050</xdr:colOff>
      <xdr:row>90</xdr:row>
      <xdr:rowOff>60960</xdr:rowOff>
    </xdr:to>
    <xdr:sp macro="" textlink="">
      <xdr:nvSpPr>
        <xdr:cNvPr id="33" name="TextBox 1"/>
        <xdr:cNvSpPr txBox="1"/>
      </xdr:nvSpPr>
      <xdr:spPr>
        <a:xfrm>
          <a:off x="17099280" y="16057245"/>
          <a:ext cx="552450" cy="4629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900">
              <a:solidFill>
                <a:schemeClr val="bg1"/>
              </a:solidFill>
              <a:latin typeface="Verdana" panose="020B0604030504040204" pitchFamily="34" charset="0"/>
              <a:ea typeface="Verdana" panose="020B0604030504040204" pitchFamily="34" charset="0"/>
              <a:cs typeface="Verdana" panose="020B0604030504040204" pitchFamily="34" charset="0"/>
            </a:rPr>
            <a:t>Ø</a:t>
          </a:r>
        </a:p>
        <a:p>
          <a:pPr algn="ctr"/>
          <a:r>
            <a:rPr lang="en-GB" sz="900">
              <a:solidFill>
                <a:schemeClr val="bg1"/>
              </a:solidFill>
              <a:latin typeface="Verdana" panose="020B0604030504040204" pitchFamily="34" charset="0"/>
              <a:ea typeface="Verdana" panose="020B0604030504040204" pitchFamily="34" charset="0"/>
              <a:cs typeface="Verdana" panose="020B0604030504040204" pitchFamily="34" charset="0"/>
            </a:rPr>
            <a:t>-0,2%</a:t>
          </a:r>
        </a:p>
      </xdr:txBody>
    </xdr:sp>
    <xdr:clientData/>
  </xdr:twoCellAnchor>
  <xdr:twoCellAnchor>
    <xdr:from>
      <xdr:col>16</xdr:col>
      <xdr:colOff>165735</xdr:colOff>
      <xdr:row>92</xdr:row>
      <xdr:rowOff>41910</xdr:rowOff>
    </xdr:from>
    <xdr:to>
      <xdr:col>17</xdr:col>
      <xdr:colOff>93180</xdr:colOff>
      <xdr:row>94</xdr:row>
      <xdr:rowOff>141301</xdr:rowOff>
    </xdr:to>
    <xdr:sp macro="" textlink="">
      <xdr:nvSpPr>
        <xdr:cNvPr id="34" name="TextBox 9"/>
        <xdr:cNvSpPr txBox="1"/>
      </xdr:nvSpPr>
      <xdr:spPr>
        <a:xfrm>
          <a:off x="16099155" y="16866870"/>
          <a:ext cx="636105" cy="465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900">
              <a:solidFill>
                <a:schemeClr val="bg1"/>
              </a:solidFill>
              <a:latin typeface="Verdana" panose="020B0604030504040204" pitchFamily="34" charset="0"/>
              <a:ea typeface="Verdana" panose="020B0604030504040204" pitchFamily="34" charset="0"/>
              <a:cs typeface="Verdana" panose="020B0604030504040204" pitchFamily="34" charset="0"/>
            </a:rPr>
            <a:t>Frb.</a:t>
          </a:r>
        </a:p>
        <a:p>
          <a:pPr algn="ctr"/>
          <a:r>
            <a:rPr lang="en-GB" sz="900">
              <a:solidFill>
                <a:schemeClr val="bg1"/>
              </a:solidFill>
              <a:latin typeface="Verdana" panose="020B0604030504040204" pitchFamily="34" charset="0"/>
              <a:ea typeface="Verdana" panose="020B0604030504040204" pitchFamily="34" charset="0"/>
              <a:cs typeface="Verdana" panose="020B0604030504040204" pitchFamily="34" charset="0"/>
            </a:rPr>
            <a:t>-0,2%</a:t>
          </a:r>
        </a:p>
      </xdr:txBody>
    </xdr:sp>
    <xdr:clientData/>
  </xdr:twoCellAnchor>
  <xdr:twoCellAnchor>
    <xdr:from>
      <xdr:col>17</xdr:col>
      <xdr:colOff>521970</xdr:colOff>
      <xdr:row>91</xdr:row>
      <xdr:rowOff>142875</xdr:rowOff>
    </xdr:from>
    <xdr:to>
      <xdr:col>18</xdr:col>
      <xdr:colOff>548475</xdr:colOff>
      <xdr:row>94</xdr:row>
      <xdr:rowOff>51766</xdr:rowOff>
    </xdr:to>
    <xdr:sp macro="" textlink="">
      <xdr:nvSpPr>
        <xdr:cNvPr id="35" name="TextBox 9"/>
        <xdr:cNvSpPr txBox="1"/>
      </xdr:nvSpPr>
      <xdr:spPr>
        <a:xfrm>
          <a:off x="17164050" y="16784955"/>
          <a:ext cx="636105" cy="457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900">
              <a:solidFill>
                <a:schemeClr val="bg1"/>
              </a:solidFill>
              <a:latin typeface="Verdana" panose="020B0604030504040204" pitchFamily="34" charset="0"/>
              <a:ea typeface="Verdana" panose="020B0604030504040204" pitchFamily="34" charset="0"/>
              <a:cs typeface="Verdana" panose="020B0604030504040204" pitchFamily="34" charset="0"/>
            </a:rPr>
            <a:t>K</a:t>
          </a:r>
        </a:p>
        <a:p>
          <a:pPr algn="ctr"/>
          <a:r>
            <a:rPr lang="en-GB" sz="900">
              <a:solidFill>
                <a:schemeClr val="bg1"/>
              </a:solidFill>
              <a:latin typeface="Verdana" panose="020B0604030504040204" pitchFamily="34" charset="0"/>
              <a:ea typeface="Verdana" panose="020B0604030504040204" pitchFamily="34" charset="0"/>
              <a:cs typeface="Verdana" panose="020B0604030504040204" pitchFamily="34" charset="0"/>
            </a:rPr>
            <a:t>-0,9%</a:t>
          </a:r>
        </a:p>
      </xdr:txBody>
    </xdr:sp>
    <xdr:clientData/>
  </xdr:twoCellAnchor>
  <xdr:twoCellAnchor>
    <xdr:from>
      <xdr:col>17</xdr:col>
      <xdr:colOff>241935</xdr:colOff>
      <xdr:row>93</xdr:row>
      <xdr:rowOff>161925</xdr:rowOff>
    </xdr:from>
    <xdr:to>
      <xdr:col>18</xdr:col>
      <xdr:colOff>268440</xdr:colOff>
      <xdr:row>96</xdr:row>
      <xdr:rowOff>70816</xdr:rowOff>
    </xdr:to>
    <xdr:sp macro="" textlink="">
      <xdr:nvSpPr>
        <xdr:cNvPr id="36" name="TextBox 9"/>
        <xdr:cNvSpPr txBox="1"/>
      </xdr:nvSpPr>
      <xdr:spPr>
        <a:xfrm>
          <a:off x="16884015" y="17169765"/>
          <a:ext cx="636105" cy="457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900">
              <a:solidFill>
                <a:schemeClr val="bg1"/>
              </a:solidFill>
              <a:latin typeface="Verdana" panose="020B0604030504040204" pitchFamily="34" charset="0"/>
              <a:ea typeface="Verdana" panose="020B0604030504040204" pitchFamily="34" charset="0"/>
              <a:cs typeface="Verdana" panose="020B0604030504040204" pitchFamily="34" charset="0"/>
            </a:rPr>
            <a:t>V</a:t>
          </a:r>
        </a:p>
        <a:p>
          <a:pPr algn="ctr"/>
          <a:r>
            <a:rPr lang="en-GB" sz="900">
              <a:solidFill>
                <a:schemeClr val="bg1"/>
              </a:solidFill>
              <a:latin typeface="Verdana" panose="020B0604030504040204" pitchFamily="34" charset="0"/>
              <a:ea typeface="Verdana" panose="020B0604030504040204" pitchFamily="34" charset="0"/>
              <a:cs typeface="Verdana" panose="020B0604030504040204" pitchFamily="34" charset="0"/>
            </a:rPr>
            <a:t>-0,6%</a:t>
          </a:r>
        </a:p>
      </xdr:txBody>
    </xdr:sp>
    <xdr:clientData/>
  </xdr:twoCellAnchor>
  <xdr:twoCellAnchor>
    <xdr:from>
      <xdr:col>15</xdr:col>
      <xdr:colOff>1695450</xdr:colOff>
      <xdr:row>95</xdr:row>
      <xdr:rowOff>137160</xdr:rowOff>
    </xdr:from>
    <xdr:to>
      <xdr:col>16</xdr:col>
      <xdr:colOff>527686</xdr:colOff>
      <xdr:row>98</xdr:row>
      <xdr:rowOff>46051</xdr:rowOff>
    </xdr:to>
    <xdr:sp macro="" textlink="">
      <xdr:nvSpPr>
        <xdr:cNvPr id="37" name="TextBox 10"/>
        <xdr:cNvSpPr txBox="1"/>
      </xdr:nvSpPr>
      <xdr:spPr>
        <a:xfrm>
          <a:off x="15822930" y="17510760"/>
          <a:ext cx="638176" cy="457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900">
              <a:solidFill>
                <a:schemeClr val="bg1"/>
              </a:solidFill>
              <a:latin typeface="Verdana" panose="020B0604030504040204" pitchFamily="34" charset="0"/>
              <a:ea typeface="Verdana" panose="020B0604030504040204" pitchFamily="34" charset="0"/>
              <a:cs typeface="Verdana" panose="020B0604030504040204" pitchFamily="34" charset="0"/>
            </a:rPr>
            <a:t>Valby</a:t>
          </a:r>
        </a:p>
        <a:p>
          <a:pPr algn="ctr"/>
          <a:r>
            <a:rPr lang="en-GB" sz="900">
              <a:solidFill>
                <a:schemeClr val="bg1"/>
              </a:solidFill>
              <a:latin typeface="Verdana" panose="020B0604030504040204" pitchFamily="34" charset="0"/>
              <a:ea typeface="Verdana" panose="020B0604030504040204" pitchFamily="34" charset="0"/>
              <a:cs typeface="Verdana" panose="020B0604030504040204" pitchFamily="34" charset="0"/>
            </a:rPr>
            <a:t>-1,0%</a:t>
          </a:r>
        </a:p>
      </xdr:txBody>
    </xdr:sp>
    <xdr:clientData/>
  </xdr:twoCellAnchor>
  <xdr:twoCellAnchor>
    <xdr:from>
      <xdr:col>16</xdr:col>
      <xdr:colOff>565785</xdr:colOff>
      <xdr:row>96</xdr:row>
      <xdr:rowOff>81915</xdr:rowOff>
    </xdr:from>
    <xdr:to>
      <xdr:col>17</xdr:col>
      <xdr:colOff>495301</xdr:colOff>
      <xdr:row>98</xdr:row>
      <xdr:rowOff>173686</xdr:rowOff>
    </xdr:to>
    <xdr:sp macro="" textlink="">
      <xdr:nvSpPr>
        <xdr:cNvPr id="38" name="TextBox 10"/>
        <xdr:cNvSpPr txBox="1"/>
      </xdr:nvSpPr>
      <xdr:spPr>
        <a:xfrm>
          <a:off x="16499205" y="17638395"/>
          <a:ext cx="638176" cy="457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900">
              <a:solidFill>
                <a:schemeClr val="bg1"/>
              </a:solidFill>
              <a:latin typeface="Verdana" panose="020B0604030504040204" pitchFamily="34" charset="0"/>
              <a:ea typeface="Verdana" panose="020B0604030504040204" pitchFamily="34" charset="0"/>
              <a:cs typeface="Verdana" panose="020B0604030504040204" pitchFamily="34" charset="0"/>
            </a:rPr>
            <a:t>SV</a:t>
          </a:r>
        </a:p>
        <a:p>
          <a:pPr algn="ctr"/>
          <a:r>
            <a:rPr lang="en-GB" sz="900">
              <a:solidFill>
                <a:schemeClr val="bg1"/>
              </a:solidFill>
              <a:latin typeface="Verdana" panose="020B0604030504040204" pitchFamily="34" charset="0"/>
              <a:ea typeface="Verdana" panose="020B0604030504040204" pitchFamily="34" charset="0"/>
              <a:cs typeface="Verdana" panose="020B0604030504040204" pitchFamily="34" charset="0"/>
            </a:rPr>
            <a:t>-0,6%</a:t>
          </a:r>
        </a:p>
      </xdr:txBody>
    </xdr:sp>
    <xdr:clientData/>
  </xdr:twoCellAnchor>
  <xdr:twoCellAnchor>
    <xdr:from>
      <xdr:col>18</xdr:col>
      <xdr:colOff>171451</xdr:colOff>
      <xdr:row>96</xdr:row>
      <xdr:rowOff>80010</xdr:rowOff>
    </xdr:from>
    <xdr:to>
      <xdr:col>19</xdr:col>
      <xdr:colOff>200027</xdr:colOff>
      <xdr:row>98</xdr:row>
      <xdr:rowOff>179401</xdr:rowOff>
    </xdr:to>
    <xdr:sp macro="" textlink="">
      <xdr:nvSpPr>
        <xdr:cNvPr id="39" name="TextBox 10"/>
        <xdr:cNvSpPr txBox="1"/>
      </xdr:nvSpPr>
      <xdr:spPr>
        <a:xfrm>
          <a:off x="17423131" y="17636490"/>
          <a:ext cx="638176" cy="465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900">
              <a:solidFill>
                <a:schemeClr val="bg1"/>
              </a:solidFill>
              <a:latin typeface="Verdana" panose="020B0604030504040204" pitchFamily="34" charset="0"/>
              <a:ea typeface="Verdana" panose="020B0604030504040204" pitchFamily="34" charset="0"/>
              <a:cs typeface="Verdana" panose="020B0604030504040204" pitchFamily="34" charset="0"/>
            </a:rPr>
            <a:t>S</a:t>
          </a:r>
        </a:p>
        <a:p>
          <a:pPr algn="ctr"/>
          <a:r>
            <a:rPr lang="en-GB" sz="900">
              <a:solidFill>
                <a:schemeClr val="bg1"/>
              </a:solidFill>
              <a:latin typeface="Verdana" panose="020B0604030504040204" pitchFamily="34" charset="0"/>
              <a:ea typeface="Verdana" panose="020B0604030504040204" pitchFamily="34" charset="0"/>
              <a:cs typeface="Verdana" panose="020B0604030504040204" pitchFamily="34" charset="0"/>
            </a:rPr>
            <a:t>-0,4%</a:t>
          </a:r>
        </a:p>
      </xdr:txBody>
    </xdr:sp>
    <xdr:clientData/>
  </xdr:twoCellAnchor>
  <xdr:twoCellAnchor>
    <xdr:from>
      <xdr:col>15</xdr:col>
      <xdr:colOff>1447800</xdr:colOff>
      <xdr:row>87</xdr:row>
      <xdr:rowOff>93345</xdr:rowOff>
    </xdr:from>
    <xdr:to>
      <xdr:col>16</xdr:col>
      <xdr:colOff>281940</xdr:colOff>
      <xdr:row>90</xdr:row>
      <xdr:rowOff>179070</xdr:rowOff>
    </xdr:to>
    <xdr:sp macro="" textlink="">
      <xdr:nvSpPr>
        <xdr:cNvPr id="40" name="TextBox 1"/>
        <xdr:cNvSpPr txBox="1"/>
      </xdr:nvSpPr>
      <xdr:spPr>
        <a:xfrm>
          <a:off x="15575280" y="16003905"/>
          <a:ext cx="640080" cy="634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900">
              <a:solidFill>
                <a:schemeClr val="bg1"/>
              </a:solidFill>
              <a:latin typeface="Verdana" panose="020B0604030504040204" pitchFamily="34" charset="0"/>
              <a:ea typeface="Verdana" panose="020B0604030504040204" pitchFamily="34" charset="0"/>
              <a:cs typeface="Verdana" panose="020B0604030504040204" pitchFamily="34" charset="0"/>
            </a:rPr>
            <a:t>Brøns-høj</a:t>
          </a:r>
        </a:p>
        <a:p>
          <a:pPr algn="ctr"/>
          <a:r>
            <a:rPr lang="en-GB" sz="900">
              <a:solidFill>
                <a:schemeClr val="bg1"/>
              </a:solidFill>
              <a:latin typeface="Verdana" panose="020B0604030504040204" pitchFamily="34" charset="0"/>
              <a:ea typeface="Verdana" panose="020B0604030504040204" pitchFamily="34" charset="0"/>
              <a:cs typeface="Verdana" panose="020B0604030504040204" pitchFamily="34" charset="0"/>
            </a:rPr>
            <a:t>+1,4%</a:t>
          </a:r>
        </a:p>
      </xdr:txBody>
    </xdr:sp>
    <xdr:clientData/>
  </xdr:twoCellAnchor>
  <xdr:twoCellAnchor>
    <xdr:from>
      <xdr:col>15</xdr:col>
      <xdr:colOff>1379220</xdr:colOff>
      <xdr:row>91</xdr:row>
      <xdr:rowOff>87630</xdr:rowOff>
    </xdr:from>
    <xdr:to>
      <xdr:col>16</xdr:col>
      <xdr:colOff>209385</xdr:colOff>
      <xdr:row>94</xdr:row>
      <xdr:rowOff>4141</xdr:rowOff>
    </xdr:to>
    <xdr:sp macro="" textlink="">
      <xdr:nvSpPr>
        <xdr:cNvPr id="41" name="TextBox 9"/>
        <xdr:cNvSpPr txBox="1"/>
      </xdr:nvSpPr>
      <xdr:spPr>
        <a:xfrm>
          <a:off x="15506700" y="16729710"/>
          <a:ext cx="636105" cy="465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900">
              <a:solidFill>
                <a:schemeClr val="bg1"/>
              </a:solidFill>
              <a:latin typeface="Verdana" panose="020B0604030504040204" pitchFamily="34" charset="0"/>
              <a:ea typeface="Verdana" panose="020B0604030504040204" pitchFamily="34" charset="0"/>
              <a:cs typeface="Verdana" panose="020B0604030504040204" pitchFamily="34" charset="0"/>
            </a:rPr>
            <a:t>Vanløse</a:t>
          </a:r>
        </a:p>
        <a:p>
          <a:pPr algn="ctr"/>
          <a:r>
            <a:rPr lang="en-GB" sz="900">
              <a:solidFill>
                <a:schemeClr val="bg1"/>
              </a:solidFill>
              <a:latin typeface="Verdana" panose="020B0604030504040204" pitchFamily="34" charset="0"/>
              <a:ea typeface="Verdana" panose="020B0604030504040204" pitchFamily="34" charset="0"/>
              <a:cs typeface="Verdana" panose="020B0604030504040204" pitchFamily="34" charset="0"/>
            </a:rPr>
            <a:t>+0,3%</a:t>
          </a:r>
        </a:p>
      </xdr:txBody>
    </xdr:sp>
    <xdr:clientData/>
  </xdr:twoCellAnchor>
  <xdr:twoCellAnchor>
    <xdr:from>
      <xdr:col>16</xdr:col>
      <xdr:colOff>663978</xdr:colOff>
      <xdr:row>92</xdr:row>
      <xdr:rowOff>161925</xdr:rowOff>
    </xdr:from>
    <xdr:to>
      <xdr:col>17</xdr:col>
      <xdr:colOff>591423</xdr:colOff>
      <xdr:row>95</xdr:row>
      <xdr:rowOff>70816</xdr:rowOff>
    </xdr:to>
    <xdr:sp macro="" textlink="">
      <xdr:nvSpPr>
        <xdr:cNvPr id="42" name="TextBox 9"/>
        <xdr:cNvSpPr txBox="1"/>
      </xdr:nvSpPr>
      <xdr:spPr>
        <a:xfrm>
          <a:off x="16597398" y="16986885"/>
          <a:ext cx="636105" cy="457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900">
              <a:solidFill>
                <a:schemeClr val="bg1"/>
              </a:solidFill>
              <a:latin typeface="Verdana" panose="020B0604030504040204" pitchFamily="34" charset="0"/>
              <a:ea typeface="Verdana" panose="020B0604030504040204" pitchFamily="34" charset="0"/>
              <a:cs typeface="Verdana" panose="020B0604030504040204" pitchFamily="34" charset="0"/>
            </a:rPr>
            <a:t>Frb. C</a:t>
          </a:r>
        </a:p>
        <a:p>
          <a:pPr algn="ctr"/>
          <a:r>
            <a:rPr lang="en-GB" sz="900">
              <a:solidFill>
                <a:schemeClr val="bg1"/>
              </a:solidFill>
              <a:latin typeface="Verdana" panose="020B0604030504040204" pitchFamily="34" charset="0"/>
              <a:ea typeface="Verdana" panose="020B0604030504040204" pitchFamily="34" charset="0"/>
              <a:cs typeface="Verdana" panose="020B0604030504040204" pitchFamily="34" charset="0"/>
            </a:rPr>
            <a:t>-1,7%</a:t>
          </a:r>
        </a:p>
      </xdr:txBody>
    </xdr:sp>
    <xdr:clientData/>
  </xdr:twoCellAnchor>
  <xdr:twoCellAnchor editAs="oneCell">
    <xdr:from>
      <xdr:col>23</xdr:col>
      <xdr:colOff>106680</xdr:colOff>
      <xdr:row>84</xdr:row>
      <xdr:rowOff>121920</xdr:rowOff>
    </xdr:from>
    <xdr:to>
      <xdr:col>28</xdr:col>
      <xdr:colOff>283759</xdr:colOff>
      <xdr:row>104</xdr:row>
      <xdr:rowOff>42982</xdr:rowOff>
    </xdr:to>
    <xdr:pic>
      <xdr:nvPicPr>
        <xdr:cNvPr id="4" name="Billede 3"/>
        <xdr:cNvPicPr>
          <a:picLocks noChangeAspect="1"/>
        </xdr:cNvPicPr>
      </xdr:nvPicPr>
      <xdr:blipFill>
        <a:blip xmlns:r="http://schemas.openxmlformats.org/officeDocument/2006/relationships" r:embed="rId2"/>
        <a:stretch>
          <a:fillRect/>
        </a:stretch>
      </xdr:blipFill>
      <xdr:spPr>
        <a:xfrm>
          <a:off x="20406360" y="15483840"/>
          <a:ext cx="3407959" cy="35786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66</xdr:row>
      <xdr:rowOff>0</xdr:rowOff>
    </xdr:from>
    <xdr:to>
      <xdr:col>21</xdr:col>
      <xdr:colOff>457200</xdr:colOff>
      <xdr:row>85</xdr:row>
      <xdr:rowOff>28575</xdr:rowOff>
    </xdr:to>
    <xdr:graphicFrame macro="">
      <xdr:nvGraphicFramePr>
        <xdr:cNvPr id="2"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86</xdr:row>
      <xdr:rowOff>0</xdr:rowOff>
    </xdr:from>
    <xdr:to>
      <xdr:col>21</xdr:col>
      <xdr:colOff>457200</xdr:colOff>
      <xdr:row>105</xdr:row>
      <xdr:rowOff>28575</xdr:rowOff>
    </xdr:to>
    <xdr:graphicFrame macro="">
      <xdr:nvGraphicFramePr>
        <xdr:cNvPr id="3" name="Diagra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523875</xdr:colOff>
      <xdr:row>170</xdr:row>
      <xdr:rowOff>9525</xdr:rowOff>
    </xdr:from>
    <xdr:to>
      <xdr:col>21</xdr:col>
      <xdr:colOff>371475</xdr:colOff>
      <xdr:row>190</xdr:row>
      <xdr:rowOff>85725</xdr:rowOff>
    </xdr:to>
    <xdr:graphicFrame macro="">
      <xdr:nvGraphicFramePr>
        <xdr:cNvPr id="4"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112</xdr:row>
      <xdr:rowOff>0</xdr:rowOff>
    </xdr:from>
    <xdr:to>
      <xdr:col>17</xdr:col>
      <xdr:colOff>457200</xdr:colOff>
      <xdr:row>132</xdr:row>
      <xdr:rowOff>76200</xdr:rowOff>
    </xdr:to>
    <xdr:graphicFrame macro="">
      <xdr:nvGraphicFramePr>
        <xdr:cNvPr id="2"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10</xdr:row>
      <xdr:rowOff>0</xdr:rowOff>
    </xdr:from>
    <xdr:to>
      <xdr:col>26</xdr:col>
      <xdr:colOff>457200</xdr:colOff>
      <xdr:row>29</xdr:row>
      <xdr:rowOff>28575</xdr:rowOff>
    </xdr:to>
    <xdr:graphicFrame macro="">
      <xdr:nvGraphicFramePr>
        <xdr:cNvPr id="3"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topLeftCell="A79" workbookViewId="0">
      <selection activeCell="D104" sqref="D104"/>
    </sheetView>
  </sheetViews>
  <sheetFormatPr defaultRowHeight="14.4"/>
  <cols>
    <col min="1" max="1" width="22.6640625" customWidth="1"/>
    <col min="2" max="2" width="14.33203125" customWidth="1"/>
    <col min="3" max="3" width="9.109375" customWidth="1"/>
    <col min="4" max="4" width="16" bestFit="1" customWidth="1"/>
    <col min="5" max="5" width="16.109375" bestFit="1" customWidth="1"/>
    <col min="6" max="6" width="24.44140625" bestFit="1" customWidth="1"/>
    <col min="7" max="7" width="18" bestFit="1" customWidth="1"/>
    <col min="8" max="9" width="17.5546875" bestFit="1" customWidth="1"/>
    <col min="10" max="10" width="17" bestFit="1" customWidth="1"/>
    <col min="11" max="11" width="18.88671875" bestFit="1" customWidth="1"/>
    <col min="12" max="12" width="18.44140625" bestFit="1" customWidth="1"/>
    <col min="13" max="13" width="10.44140625" bestFit="1" customWidth="1"/>
  </cols>
  <sheetData>
    <row r="1" spans="1:13" ht="17.399999999999999">
      <c r="A1" s="1" t="s">
        <v>0</v>
      </c>
    </row>
    <row r="2" spans="1:13">
      <c r="A2" s="2" t="s">
        <v>1</v>
      </c>
    </row>
    <row r="3" spans="1:13">
      <c r="D3" s="3" t="s">
        <v>2</v>
      </c>
      <c r="E3" s="3" t="s">
        <v>3</v>
      </c>
      <c r="F3" s="3" t="s">
        <v>4</v>
      </c>
      <c r="G3" s="3" t="s">
        <v>5</v>
      </c>
      <c r="H3" s="3" t="s">
        <v>6</v>
      </c>
      <c r="I3" s="3" t="s">
        <v>7</v>
      </c>
      <c r="J3" s="3" t="s">
        <v>8</v>
      </c>
      <c r="K3" s="3" t="s">
        <v>9</v>
      </c>
      <c r="L3" s="3" t="s">
        <v>10</v>
      </c>
      <c r="M3" s="3" t="s">
        <v>11</v>
      </c>
    </row>
    <row r="4" spans="1:13">
      <c r="A4" s="3" t="s">
        <v>12</v>
      </c>
      <c r="B4" s="3" t="s">
        <v>13</v>
      </c>
      <c r="C4" s="3" t="s">
        <v>14</v>
      </c>
      <c r="D4" s="4">
        <v>7340</v>
      </c>
      <c r="E4" s="4">
        <v>4667</v>
      </c>
      <c r="F4" s="4">
        <v>6609</v>
      </c>
      <c r="G4" s="4">
        <v>6504</v>
      </c>
      <c r="H4" s="4">
        <v>5970</v>
      </c>
      <c r="I4" s="4">
        <v>5834</v>
      </c>
      <c r="J4" s="4">
        <v>5392</v>
      </c>
      <c r="K4" s="4">
        <v>5844</v>
      </c>
      <c r="L4" s="4">
        <v>5087</v>
      </c>
      <c r="M4" s="4">
        <v>5800</v>
      </c>
    </row>
    <row r="5" spans="1:13">
      <c r="C5" s="3" t="s">
        <v>15</v>
      </c>
      <c r="D5" s="4">
        <v>7751</v>
      </c>
      <c r="E5" s="4">
        <v>4907</v>
      </c>
      <c r="F5" s="4">
        <v>6487</v>
      </c>
      <c r="G5" s="4">
        <v>6557</v>
      </c>
      <c r="H5" s="4">
        <v>6305</v>
      </c>
      <c r="I5" s="4">
        <v>5604</v>
      </c>
      <c r="J5" s="4">
        <v>5568</v>
      </c>
      <c r="K5" s="4">
        <v>5916</v>
      </c>
      <c r="L5" s="4">
        <v>5276</v>
      </c>
      <c r="M5" s="4">
        <v>5696</v>
      </c>
    </row>
    <row r="6" spans="1:13">
      <c r="C6" s="3" t="s">
        <v>16</v>
      </c>
      <c r="D6" s="4">
        <v>6725</v>
      </c>
      <c r="E6" s="4">
        <v>4792</v>
      </c>
      <c r="F6" s="4">
        <v>6305</v>
      </c>
      <c r="G6" s="4">
        <v>6452</v>
      </c>
      <c r="H6" s="4">
        <v>6104</v>
      </c>
      <c r="I6" s="4">
        <v>5527</v>
      </c>
      <c r="J6" s="4">
        <v>5460</v>
      </c>
      <c r="K6" s="4">
        <v>5471</v>
      </c>
      <c r="L6" s="4">
        <v>4956</v>
      </c>
      <c r="M6" s="4">
        <v>6079</v>
      </c>
    </row>
    <row r="7" spans="1:13">
      <c r="C7" s="3" t="s">
        <v>17</v>
      </c>
      <c r="D7" s="4">
        <v>7134</v>
      </c>
      <c r="E7" s="4">
        <v>4454</v>
      </c>
      <c r="F7" s="4">
        <v>6270</v>
      </c>
      <c r="G7" s="4">
        <v>6752</v>
      </c>
      <c r="H7" s="4">
        <v>6280</v>
      </c>
      <c r="I7" s="4">
        <v>5421</v>
      </c>
      <c r="J7" s="4">
        <v>5153</v>
      </c>
      <c r="K7" s="4">
        <v>5343</v>
      </c>
      <c r="L7" s="4">
        <v>4878</v>
      </c>
      <c r="M7" s="4">
        <v>5411</v>
      </c>
    </row>
    <row r="8" spans="1:13">
      <c r="C8" s="3" t="s">
        <v>18</v>
      </c>
      <c r="D8" s="4">
        <v>6589</v>
      </c>
      <c r="E8" s="4">
        <v>4325</v>
      </c>
      <c r="F8" s="4">
        <v>6188</v>
      </c>
      <c r="G8" s="4">
        <v>6184</v>
      </c>
      <c r="H8" s="4">
        <v>5323</v>
      </c>
      <c r="I8" s="4">
        <v>4938</v>
      </c>
      <c r="J8" s="4">
        <v>4835</v>
      </c>
      <c r="K8" s="4">
        <v>5408</v>
      </c>
      <c r="L8" s="4">
        <v>4514</v>
      </c>
      <c r="M8" s="4">
        <v>6501</v>
      </c>
    </row>
    <row r="9" spans="1:13">
      <c r="C9" s="3" t="s">
        <v>19</v>
      </c>
      <c r="D9" s="4">
        <v>6531</v>
      </c>
      <c r="E9" s="4">
        <v>4887</v>
      </c>
      <c r="F9" s="4">
        <v>6322</v>
      </c>
      <c r="G9" s="4">
        <v>6249</v>
      </c>
      <c r="H9" s="4">
        <v>5618</v>
      </c>
      <c r="I9" s="4">
        <v>5404</v>
      </c>
      <c r="J9" s="4">
        <v>4451</v>
      </c>
      <c r="K9" s="4">
        <v>5192</v>
      </c>
      <c r="L9" s="4">
        <v>4316</v>
      </c>
      <c r="M9" s="4">
        <v>5268</v>
      </c>
    </row>
    <row r="10" spans="1:13">
      <c r="C10" s="3" t="s">
        <v>20</v>
      </c>
      <c r="D10" s="4">
        <v>6772</v>
      </c>
      <c r="E10" s="4">
        <v>4885</v>
      </c>
      <c r="F10" s="4">
        <v>6369</v>
      </c>
      <c r="G10" s="4">
        <v>6444</v>
      </c>
      <c r="H10" s="4">
        <v>5993</v>
      </c>
      <c r="I10" s="4">
        <v>5252</v>
      </c>
      <c r="J10" s="4">
        <v>4650</v>
      </c>
      <c r="K10" s="4">
        <v>5706</v>
      </c>
      <c r="L10" s="4">
        <v>4402</v>
      </c>
      <c r="M10" s="4">
        <v>5715</v>
      </c>
    </row>
    <row r="11" spans="1:13">
      <c r="C11" s="3" t="s">
        <v>21</v>
      </c>
      <c r="D11" s="4">
        <v>7301</v>
      </c>
      <c r="E11" s="4">
        <v>4098</v>
      </c>
      <c r="F11" s="4">
        <v>6582</v>
      </c>
      <c r="G11" s="4">
        <v>6455</v>
      </c>
      <c r="H11" s="4">
        <v>5953</v>
      </c>
      <c r="I11" s="4">
        <v>4995</v>
      </c>
      <c r="J11" s="4">
        <v>4497</v>
      </c>
      <c r="K11" s="4">
        <v>4601</v>
      </c>
      <c r="L11" s="4">
        <v>4403</v>
      </c>
      <c r="M11" s="4">
        <v>6068</v>
      </c>
    </row>
    <row r="12" spans="1:13">
      <c r="C12" s="3" t="s">
        <v>22</v>
      </c>
      <c r="D12" s="4">
        <v>7045</v>
      </c>
      <c r="E12" s="4">
        <v>4313</v>
      </c>
      <c r="F12" s="4">
        <v>6625</v>
      </c>
      <c r="G12" s="4">
        <v>6297</v>
      </c>
      <c r="H12" s="4">
        <v>6184</v>
      </c>
      <c r="I12" s="4">
        <v>5104</v>
      </c>
      <c r="J12" s="4">
        <v>4685</v>
      </c>
      <c r="K12" s="4">
        <v>5689</v>
      </c>
      <c r="L12" s="4">
        <v>3795</v>
      </c>
      <c r="M12" s="4">
        <v>5089</v>
      </c>
    </row>
    <row r="13" spans="1:13">
      <c r="C13" s="3" t="s">
        <v>23</v>
      </c>
      <c r="D13" s="4">
        <v>6958</v>
      </c>
      <c r="E13" s="4">
        <v>4380</v>
      </c>
      <c r="F13" s="4">
        <v>6626</v>
      </c>
      <c r="G13" s="4">
        <v>6305</v>
      </c>
      <c r="H13" s="4">
        <v>6147</v>
      </c>
      <c r="I13" s="4">
        <v>5135</v>
      </c>
      <c r="J13" s="4">
        <v>4406</v>
      </c>
      <c r="K13" s="4">
        <v>4895</v>
      </c>
      <c r="L13" s="4">
        <v>4139</v>
      </c>
      <c r="M13" s="4">
        <v>5097</v>
      </c>
    </row>
    <row r="14" spans="1:13">
      <c r="C14" s="3" t="s">
        <v>24</v>
      </c>
      <c r="D14" s="4">
        <v>6580</v>
      </c>
      <c r="E14" s="4">
        <v>4490</v>
      </c>
      <c r="F14" s="4">
        <v>6713</v>
      </c>
      <c r="G14" s="4">
        <v>6492</v>
      </c>
      <c r="H14" s="4">
        <v>5919</v>
      </c>
      <c r="I14" s="4">
        <v>5426</v>
      </c>
      <c r="J14" s="4">
        <v>4662</v>
      </c>
      <c r="K14" s="4">
        <v>4898</v>
      </c>
      <c r="L14" s="4">
        <v>4169</v>
      </c>
      <c r="M14" s="4">
        <v>4943</v>
      </c>
    </row>
    <row r="15" spans="1:13">
      <c r="C15" s="3" t="s">
        <v>25</v>
      </c>
      <c r="D15" s="4">
        <v>7175</v>
      </c>
      <c r="E15" s="4">
        <v>4408</v>
      </c>
      <c r="F15" s="4">
        <v>6623</v>
      </c>
      <c r="G15" s="4">
        <v>6640</v>
      </c>
      <c r="H15" s="4">
        <v>5918</v>
      </c>
      <c r="I15" s="4">
        <v>5134</v>
      </c>
      <c r="J15" s="4">
        <v>4438</v>
      </c>
      <c r="K15" s="4">
        <v>4505</v>
      </c>
      <c r="L15" s="4">
        <v>4284</v>
      </c>
      <c r="M15" s="4">
        <v>5032</v>
      </c>
    </row>
    <row r="16" spans="1:13">
      <c r="C16" s="3" t="s">
        <v>26</v>
      </c>
      <c r="D16" s="4">
        <v>6926</v>
      </c>
      <c r="E16" s="4">
        <v>4335</v>
      </c>
      <c r="F16" s="4">
        <v>6670</v>
      </c>
      <c r="G16" s="4">
        <v>6676</v>
      </c>
      <c r="H16" s="4">
        <v>6131</v>
      </c>
      <c r="I16" s="4">
        <v>5313</v>
      </c>
      <c r="J16" s="4">
        <v>4633</v>
      </c>
      <c r="K16" s="4">
        <v>5015</v>
      </c>
      <c r="L16" s="4">
        <v>4664</v>
      </c>
      <c r="M16" s="4">
        <v>5031</v>
      </c>
    </row>
    <row r="17" spans="3:13">
      <c r="C17" s="3" t="s">
        <v>27</v>
      </c>
      <c r="D17" s="4">
        <v>7595</v>
      </c>
      <c r="E17" s="4">
        <v>4153</v>
      </c>
      <c r="F17" s="4">
        <v>7145</v>
      </c>
      <c r="G17" s="4">
        <v>6715</v>
      </c>
      <c r="H17" s="4">
        <v>6214</v>
      </c>
      <c r="I17" s="4">
        <v>5083</v>
      </c>
      <c r="J17" s="4">
        <v>4610</v>
      </c>
      <c r="K17" s="4">
        <v>5030</v>
      </c>
      <c r="L17" s="4">
        <v>4167</v>
      </c>
      <c r="M17" s="4">
        <v>5123</v>
      </c>
    </row>
    <row r="18" spans="3:13">
      <c r="C18" s="3" t="s">
        <v>28</v>
      </c>
      <c r="D18" s="4">
        <v>7522</v>
      </c>
      <c r="E18" s="4">
        <v>4774</v>
      </c>
      <c r="F18" s="4">
        <v>7116</v>
      </c>
      <c r="G18" s="4">
        <v>6715</v>
      </c>
      <c r="H18" s="4">
        <v>6563</v>
      </c>
      <c r="I18" s="4">
        <v>5573</v>
      </c>
      <c r="J18" s="4">
        <v>4822</v>
      </c>
      <c r="K18" s="4">
        <v>5278</v>
      </c>
      <c r="L18" s="4">
        <v>4577</v>
      </c>
      <c r="M18" s="4">
        <v>5542</v>
      </c>
    </row>
    <row r="19" spans="3:13">
      <c r="C19" s="3" t="s">
        <v>29</v>
      </c>
      <c r="D19" s="4">
        <v>7895</v>
      </c>
      <c r="E19" s="4">
        <v>4697</v>
      </c>
      <c r="F19" s="4">
        <v>7520</v>
      </c>
      <c r="G19" s="4">
        <v>6871</v>
      </c>
      <c r="H19" s="4">
        <v>6522</v>
      </c>
      <c r="I19" s="4">
        <v>5238</v>
      </c>
      <c r="J19" s="4">
        <v>5275</v>
      </c>
      <c r="K19" s="4">
        <v>5051</v>
      </c>
      <c r="L19" s="4">
        <v>4164</v>
      </c>
      <c r="M19" s="4">
        <v>5259</v>
      </c>
    </row>
    <row r="20" spans="3:13">
      <c r="C20" s="3" t="s">
        <v>30</v>
      </c>
      <c r="D20" s="4">
        <v>8232</v>
      </c>
      <c r="E20" s="4">
        <v>5075</v>
      </c>
      <c r="F20" s="4">
        <v>7796</v>
      </c>
      <c r="G20" s="4">
        <v>6985</v>
      </c>
      <c r="H20" s="4">
        <v>6544</v>
      </c>
      <c r="I20" s="4">
        <v>5837</v>
      </c>
      <c r="J20" s="4">
        <v>5031</v>
      </c>
      <c r="K20" s="4">
        <v>5237</v>
      </c>
      <c r="L20" s="4">
        <v>4739</v>
      </c>
      <c r="M20" s="4">
        <v>6098</v>
      </c>
    </row>
    <row r="21" spans="3:13">
      <c r="C21" s="3" t="s">
        <v>31</v>
      </c>
      <c r="D21" s="4">
        <v>8306</v>
      </c>
      <c r="E21" s="4">
        <v>5321</v>
      </c>
      <c r="F21" s="4">
        <v>8132</v>
      </c>
      <c r="G21" s="4">
        <v>7561</v>
      </c>
      <c r="H21" s="4">
        <v>7149</v>
      </c>
      <c r="I21" s="4">
        <v>6449</v>
      </c>
      <c r="J21" s="4">
        <v>5320</v>
      </c>
      <c r="K21" s="4">
        <v>5867</v>
      </c>
      <c r="L21" s="4">
        <v>4642</v>
      </c>
      <c r="M21" s="4">
        <v>6358</v>
      </c>
    </row>
    <row r="22" spans="3:13">
      <c r="C22" s="3" t="s">
        <v>32</v>
      </c>
      <c r="D22" s="4">
        <v>8177</v>
      </c>
      <c r="E22" s="4">
        <v>5491</v>
      </c>
      <c r="F22" s="4">
        <v>8255</v>
      </c>
      <c r="G22" s="4">
        <v>7882</v>
      </c>
      <c r="H22" s="4">
        <v>7260</v>
      </c>
      <c r="I22" s="4">
        <v>6179</v>
      </c>
      <c r="J22" s="4">
        <v>5492</v>
      </c>
      <c r="K22" s="4">
        <v>5780</v>
      </c>
      <c r="L22" s="4">
        <v>5097</v>
      </c>
      <c r="M22" s="4">
        <v>6111</v>
      </c>
    </row>
    <row r="23" spans="3:13">
      <c r="C23" s="3" t="s">
        <v>33</v>
      </c>
      <c r="D23" s="4">
        <v>8358</v>
      </c>
      <c r="E23" s="4">
        <v>5306</v>
      </c>
      <c r="F23" s="4">
        <v>8199</v>
      </c>
      <c r="G23" s="4">
        <v>7967</v>
      </c>
      <c r="H23" s="4">
        <v>7292</v>
      </c>
      <c r="I23" s="4">
        <v>6101</v>
      </c>
      <c r="J23" s="4">
        <v>5520</v>
      </c>
      <c r="K23" s="4">
        <v>5884</v>
      </c>
      <c r="L23" s="4">
        <v>5113</v>
      </c>
      <c r="M23" s="4">
        <v>5945</v>
      </c>
    </row>
    <row r="24" spans="3:13">
      <c r="C24" s="3" t="s">
        <v>34</v>
      </c>
      <c r="D24" s="4">
        <v>9250</v>
      </c>
      <c r="E24" s="4">
        <v>5625</v>
      </c>
      <c r="F24" s="4">
        <v>9251</v>
      </c>
      <c r="G24" s="4">
        <v>8435</v>
      </c>
      <c r="H24" s="4">
        <v>8015</v>
      </c>
      <c r="I24" s="4">
        <v>6896</v>
      </c>
      <c r="J24" s="4">
        <v>5819</v>
      </c>
      <c r="K24" s="4">
        <v>6189</v>
      </c>
      <c r="L24" s="4">
        <v>5179</v>
      </c>
      <c r="M24" s="4">
        <v>6589</v>
      </c>
    </row>
    <row r="25" spans="3:13">
      <c r="C25" s="3" t="s">
        <v>35</v>
      </c>
      <c r="D25" s="4">
        <v>9896</v>
      </c>
      <c r="E25" s="4">
        <v>6619</v>
      </c>
      <c r="F25" s="4">
        <v>9537</v>
      </c>
      <c r="G25" s="4">
        <v>8681</v>
      </c>
      <c r="H25" s="4">
        <v>8348</v>
      </c>
      <c r="I25" s="4">
        <v>7103</v>
      </c>
      <c r="J25" s="4">
        <v>6082</v>
      </c>
      <c r="K25" s="4">
        <v>6427</v>
      </c>
      <c r="L25" s="4">
        <v>5694</v>
      </c>
      <c r="M25" s="4">
        <v>6671</v>
      </c>
    </row>
    <row r="26" spans="3:13">
      <c r="C26" s="3" t="s">
        <v>36</v>
      </c>
      <c r="D26" s="4">
        <v>9826</v>
      </c>
      <c r="E26" s="4">
        <v>6775</v>
      </c>
      <c r="F26" s="4">
        <v>9444</v>
      </c>
      <c r="G26" s="4">
        <v>9009</v>
      </c>
      <c r="H26" s="4">
        <v>8557</v>
      </c>
      <c r="I26" s="4">
        <v>7662</v>
      </c>
      <c r="J26" s="4">
        <v>6343</v>
      </c>
      <c r="K26" s="4">
        <v>6810</v>
      </c>
      <c r="L26" s="4">
        <v>5999</v>
      </c>
      <c r="M26" s="4">
        <v>6962</v>
      </c>
    </row>
    <row r="27" spans="3:13">
      <c r="C27" s="3" t="s">
        <v>37</v>
      </c>
      <c r="D27" s="4">
        <v>10564</v>
      </c>
      <c r="E27" s="4">
        <v>7197</v>
      </c>
      <c r="F27" s="4">
        <v>10020</v>
      </c>
      <c r="G27" s="4">
        <v>9344</v>
      </c>
      <c r="H27" s="4">
        <v>8976</v>
      </c>
      <c r="I27" s="4">
        <v>7968</v>
      </c>
      <c r="J27" s="4">
        <v>6543</v>
      </c>
      <c r="K27" s="4">
        <v>6982</v>
      </c>
      <c r="L27" s="4">
        <v>6219</v>
      </c>
      <c r="M27" s="4">
        <v>7212</v>
      </c>
    </row>
    <row r="28" spans="3:13">
      <c r="C28" s="3" t="s">
        <v>38</v>
      </c>
      <c r="D28" s="4">
        <v>11148</v>
      </c>
      <c r="E28" s="4">
        <v>7641</v>
      </c>
      <c r="F28" s="4">
        <v>10169</v>
      </c>
      <c r="G28" s="4">
        <v>9661</v>
      </c>
      <c r="H28" s="4">
        <v>9486</v>
      </c>
      <c r="I28" s="4">
        <v>7839</v>
      </c>
      <c r="J28" s="4">
        <v>6861</v>
      </c>
      <c r="K28" s="4">
        <v>7314</v>
      </c>
      <c r="L28" s="4">
        <v>6742</v>
      </c>
      <c r="M28" s="4">
        <v>8366</v>
      </c>
    </row>
    <row r="29" spans="3:13">
      <c r="C29" s="3" t="s">
        <v>39</v>
      </c>
      <c r="D29" s="4">
        <v>11588</v>
      </c>
      <c r="E29" s="4">
        <v>8568</v>
      </c>
      <c r="F29" s="4">
        <v>11604</v>
      </c>
      <c r="G29" s="4">
        <v>10193</v>
      </c>
      <c r="H29" s="4">
        <v>10180</v>
      </c>
      <c r="I29" s="4">
        <v>8606</v>
      </c>
      <c r="J29" s="4">
        <v>7494</v>
      </c>
      <c r="K29" s="4">
        <v>7628</v>
      </c>
      <c r="L29" s="4">
        <v>7218</v>
      </c>
      <c r="M29" s="4">
        <v>8369</v>
      </c>
    </row>
    <row r="30" spans="3:13">
      <c r="C30" s="3" t="s">
        <v>40</v>
      </c>
      <c r="D30" s="4">
        <v>12312</v>
      </c>
      <c r="E30" s="4">
        <v>8956</v>
      </c>
      <c r="F30" s="4">
        <v>11451</v>
      </c>
      <c r="G30" s="4">
        <v>10694</v>
      </c>
      <c r="H30" s="4">
        <v>10880</v>
      </c>
      <c r="I30" s="4">
        <v>8857</v>
      </c>
      <c r="J30" s="4">
        <v>8059</v>
      </c>
      <c r="K30" s="4">
        <v>8302</v>
      </c>
      <c r="L30" s="4">
        <v>7885</v>
      </c>
      <c r="M30" s="4">
        <v>8586</v>
      </c>
    </row>
    <row r="31" spans="3:13">
      <c r="C31" s="3" t="s">
        <v>41</v>
      </c>
      <c r="D31" s="4">
        <v>12526</v>
      </c>
      <c r="E31" s="4">
        <v>9365</v>
      </c>
      <c r="F31" s="4">
        <v>11142</v>
      </c>
      <c r="G31" s="4">
        <v>10774</v>
      </c>
      <c r="H31" s="4">
        <v>10921</v>
      </c>
      <c r="I31" s="4">
        <v>9208</v>
      </c>
      <c r="J31" s="4">
        <v>8729</v>
      </c>
      <c r="K31" s="4">
        <v>8570</v>
      </c>
      <c r="L31" s="4">
        <v>8346</v>
      </c>
      <c r="M31" s="4">
        <v>9293</v>
      </c>
    </row>
    <row r="32" spans="3:13">
      <c r="C32" s="3" t="s">
        <v>42</v>
      </c>
      <c r="D32" s="4">
        <v>13339</v>
      </c>
      <c r="E32" s="4">
        <v>9924</v>
      </c>
      <c r="F32" s="4">
        <v>12060</v>
      </c>
      <c r="G32" s="4">
        <v>11563</v>
      </c>
      <c r="H32" s="4">
        <v>11444</v>
      </c>
      <c r="I32" s="4">
        <v>10348</v>
      </c>
      <c r="J32" s="4">
        <v>9401</v>
      </c>
      <c r="K32" s="4">
        <v>9092</v>
      </c>
      <c r="L32" s="4">
        <v>8832</v>
      </c>
      <c r="M32" s="4">
        <v>9550</v>
      </c>
    </row>
    <row r="33" spans="3:13">
      <c r="C33" s="3" t="s">
        <v>43</v>
      </c>
      <c r="D33" s="4">
        <v>13653</v>
      </c>
      <c r="E33" s="4">
        <v>10086</v>
      </c>
      <c r="F33" s="4">
        <v>12830</v>
      </c>
      <c r="G33" s="4">
        <v>12027</v>
      </c>
      <c r="H33" s="4">
        <v>12046</v>
      </c>
      <c r="I33" s="4">
        <v>10715</v>
      </c>
      <c r="J33" s="4">
        <v>9706</v>
      </c>
      <c r="K33" s="4">
        <v>10027</v>
      </c>
      <c r="L33" s="4">
        <v>9434</v>
      </c>
      <c r="M33" s="4">
        <v>10560</v>
      </c>
    </row>
    <row r="34" spans="3:13">
      <c r="C34" s="3" t="s">
        <v>44</v>
      </c>
      <c r="D34" s="4">
        <v>15129</v>
      </c>
      <c r="E34" s="4">
        <v>10876</v>
      </c>
      <c r="F34" s="4">
        <v>13344</v>
      </c>
      <c r="G34" s="4">
        <v>12850</v>
      </c>
      <c r="H34" s="4">
        <v>12603</v>
      </c>
      <c r="I34" s="4">
        <v>11512</v>
      </c>
      <c r="J34" s="4">
        <v>10293</v>
      </c>
      <c r="K34" s="4">
        <v>10371</v>
      </c>
      <c r="L34" s="4">
        <v>10014</v>
      </c>
      <c r="M34" s="4">
        <v>10962</v>
      </c>
    </row>
    <row r="35" spans="3:13">
      <c r="C35" s="3" t="s">
        <v>45</v>
      </c>
      <c r="D35" s="4">
        <v>13084</v>
      </c>
      <c r="E35" s="4">
        <v>10896</v>
      </c>
      <c r="F35" s="4">
        <v>14011</v>
      </c>
      <c r="G35" s="4">
        <v>12689</v>
      </c>
      <c r="H35" s="4">
        <v>12727</v>
      </c>
      <c r="I35" s="4">
        <v>11573</v>
      </c>
      <c r="J35" s="4">
        <v>10322</v>
      </c>
      <c r="K35" s="4">
        <v>10470</v>
      </c>
      <c r="L35" s="4">
        <v>9582</v>
      </c>
      <c r="M35" s="4">
        <v>10790</v>
      </c>
    </row>
    <row r="36" spans="3:13">
      <c r="C36" s="3" t="s">
        <v>46</v>
      </c>
      <c r="D36" s="4">
        <v>14899</v>
      </c>
      <c r="E36" s="4">
        <v>11458</v>
      </c>
      <c r="F36" s="4">
        <v>13613</v>
      </c>
      <c r="G36" s="4">
        <v>12788</v>
      </c>
      <c r="H36" s="4">
        <v>12590</v>
      </c>
      <c r="I36" s="4">
        <v>11702</v>
      </c>
      <c r="J36" s="4">
        <v>10923</v>
      </c>
      <c r="K36" s="4">
        <v>10864</v>
      </c>
      <c r="L36" s="4">
        <v>10545</v>
      </c>
      <c r="M36" s="4">
        <v>11443</v>
      </c>
    </row>
    <row r="37" spans="3:13">
      <c r="C37" s="3" t="s">
        <v>47</v>
      </c>
      <c r="D37" s="4">
        <v>15248</v>
      </c>
      <c r="E37" s="4">
        <v>13297</v>
      </c>
      <c r="F37" s="4">
        <v>14140</v>
      </c>
      <c r="G37" s="4">
        <v>13425</v>
      </c>
      <c r="H37" s="4">
        <v>13631</v>
      </c>
      <c r="I37" s="4">
        <v>12384</v>
      </c>
      <c r="J37" s="4">
        <v>11642</v>
      </c>
      <c r="K37" s="4">
        <v>11424</v>
      </c>
      <c r="L37" s="4">
        <v>10671</v>
      </c>
      <c r="M37" s="4">
        <v>11725</v>
      </c>
    </row>
    <row r="38" spans="3:13">
      <c r="C38" s="3" t="s">
        <v>48</v>
      </c>
      <c r="D38" s="4">
        <v>16773</v>
      </c>
      <c r="E38" s="4">
        <v>12727</v>
      </c>
      <c r="F38" s="4">
        <v>14641</v>
      </c>
      <c r="G38" s="4">
        <v>13659</v>
      </c>
      <c r="H38" s="4">
        <v>14000</v>
      </c>
      <c r="I38" s="4">
        <v>12277</v>
      </c>
      <c r="J38" s="4">
        <v>11835</v>
      </c>
      <c r="K38" s="4">
        <v>11723</v>
      </c>
      <c r="L38" s="4">
        <v>10945</v>
      </c>
      <c r="M38" s="4">
        <v>11838</v>
      </c>
    </row>
    <row r="39" spans="3:13">
      <c r="C39" s="3" t="s">
        <v>49</v>
      </c>
      <c r="D39" s="4">
        <v>15965</v>
      </c>
      <c r="E39" s="4">
        <v>13704</v>
      </c>
      <c r="F39" s="4">
        <v>14394</v>
      </c>
      <c r="G39" s="4">
        <v>14158</v>
      </c>
      <c r="H39" s="4">
        <v>14073</v>
      </c>
      <c r="I39" s="4">
        <v>13351</v>
      </c>
      <c r="J39" s="4">
        <v>12520</v>
      </c>
      <c r="K39" s="4">
        <v>12113</v>
      </c>
      <c r="L39" s="4">
        <v>11444</v>
      </c>
      <c r="M39" s="4">
        <v>12807</v>
      </c>
    </row>
    <row r="40" spans="3:13">
      <c r="C40" s="3" t="s">
        <v>50</v>
      </c>
      <c r="D40" s="4">
        <v>17279</v>
      </c>
      <c r="E40" s="4">
        <v>14366</v>
      </c>
      <c r="F40" s="4">
        <v>15512</v>
      </c>
      <c r="G40" s="4">
        <v>15133</v>
      </c>
      <c r="H40" s="4">
        <v>14903</v>
      </c>
      <c r="I40" s="4">
        <v>13985</v>
      </c>
      <c r="J40" s="4">
        <v>13272</v>
      </c>
      <c r="K40" s="4">
        <v>12482</v>
      </c>
      <c r="L40" s="4">
        <v>11773</v>
      </c>
      <c r="M40" s="4">
        <v>13187</v>
      </c>
    </row>
    <row r="41" spans="3:13">
      <c r="C41" s="3" t="s">
        <v>51</v>
      </c>
      <c r="D41" s="4">
        <v>18314</v>
      </c>
      <c r="E41" s="4">
        <v>14836</v>
      </c>
      <c r="F41" s="4">
        <v>16271</v>
      </c>
      <c r="G41" s="4">
        <v>15726</v>
      </c>
      <c r="H41" s="4">
        <v>15672</v>
      </c>
      <c r="I41" s="4">
        <v>14895</v>
      </c>
      <c r="J41" s="4">
        <v>13847</v>
      </c>
      <c r="K41" s="4">
        <v>13603</v>
      </c>
      <c r="L41" s="4">
        <v>12771</v>
      </c>
      <c r="M41" s="4">
        <v>13956</v>
      </c>
    </row>
    <row r="42" spans="3:13">
      <c r="C42" s="3" t="s">
        <v>52</v>
      </c>
      <c r="D42" s="4">
        <v>18841</v>
      </c>
      <c r="E42" s="4">
        <v>15713</v>
      </c>
      <c r="F42" s="4">
        <v>16709</v>
      </c>
      <c r="G42" s="4">
        <v>16078</v>
      </c>
      <c r="H42" s="4">
        <v>16407</v>
      </c>
      <c r="I42" s="4">
        <v>15723</v>
      </c>
      <c r="J42" s="4">
        <v>14966</v>
      </c>
      <c r="K42" s="4">
        <v>14604</v>
      </c>
      <c r="L42" s="4">
        <v>13839</v>
      </c>
      <c r="M42" s="4">
        <v>14592</v>
      </c>
    </row>
    <row r="43" spans="3:13">
      <c r="C43" s="3" t="s">
        <v>53</v>
      </c>
      <c r="D43" s="4">
        <v>18232</v>
      </c>
      <c r="E43" s="4">
        <v>15051</v>
      </c>
      <c r="F43" s="4">
        <v>16401</v>
      </c>
      <c r="G43" s="4">
        <v>16678</v>
      </c>
      <c r="H43" s="4">
        <v>16637</v>
      </c>
      <c r="I43" s="4">
        <v>15364</v>
      </c>
      <c r="J43" s="4">
        <v>15097</v>
      </c>
      <c r="K43" s="4">
        <v>14648</v>
      </c>
      <c r="L43" s="4">
        <v>14774</v>
      </c>
      <c r="M43" s="4">
        <v>13962</v>
      </c>
    </row>
    <row r="44" spans="3:13">
      <c r="C44" s="3" t="s">
        <v>54</v>
      </c>
      <c r="D44" s="4">
        <v>19755</v>
      </c>
      <c r="E44" s="4">
        <v>16325</v>
      </c>
      <c r="F44" s="4">
        <v>17371</v>
      </c>
      <c r="G44" s="4">
        <v>17217</v>
      </c>
      <c r="H44" s="4">
        <v>16818</v>
      </c>
      <c r="I44" s="4">
        <v>16295</v>
      </c>
      <c r="J44" s="4">
        <v>15471</v>
      </c>
      <c r="K44" s="4">
        <v>15032</v>
      </c>
      <c r="L44" s="4">
        <v>14379</v>
      </c>
      <c r="M44" s="4">
        <v>15122</v>
      </c>
    </row>
    <row r="45" spans="3:13">
      <c r="C45" s="3" t="s">
        <v>55</v>
      </c>
      <c r="D45" s="4">
        <v>20131</v>
      </c>
      <c r="E45" s="4">
        <v>17019</v>
      </c>
      <c r="F45" s="4">
        <v>17508</v>
      </c>
      <c r="G45" s="4">
        <v>17421</v>
      </c>
      <c r="H45" s="4">
        <v>17561</v>
      </c>
      <c r="I45" s="4">
        <v>16258</v>
      </c>
      <c r="J45" s="4">
        <v>15764</v>
      </c>
      <c r="K45" s="4">
        <v>15668</v>
      </c>
      <c r="L45" s="4">
        <v>14924</v>
      </c>
      <c r="M45" s="4">
        <v>15003</v>
      </c>
    </row>
    <row r="46" spans="3:13">
      <c r="C46" s="3" t="s">
        <v>56</v>
      </c>
      <c r="D46" s="4">
        <v>20897</v>
      </c>
      <c r="E46" s="4">
        <v>17306</v>
      </c>
      <c r="F46" s="4">
        <v>18082</v>
      </c>
      <c r="G46" s="4">
        <v>17617</v>
      </c>
      <c r="H46" s="4">
        <v>17500</v>
      </c>
      <c r="I46" s="4">
        <v>17338</v>
      </c>
      <c r="J46" s="4">
        <v>16293</v>
      </c>
      <c r="K46" s="4">
        <v>15830</v>
      </c>
      <c r="L46" s="4">
        <v>14950</v>
      </c>
      <c r="M46" s="4">
        <v>15932</v>
      </c>
    </row>
    <row r="47" spans="3:13">
      <c r="C47" s="3" t="s">
        <v>57</v>
      </c>
      <c r="D47" s="4">
        <v>19956</v>
      </c>
      <c r="E47" s="4">
        <v>17091</v>
      </c>
      <c r="F47" s="4">
        <v>17859</v>
      </c>
      <c r="G47" s="4">
        <v>17559</v>
      </c>
      <c r="H47" s="4">
        <v>17408</v>
      </c>
      <c r="I47" s="4">
        <v>16808</v>
      </c>
      <c r="J47" s="4">
        <v>16234</v>
      </c>
      <c r="K47" s="4">
        <v>15714</v>
      </c>
      <c r="L47" s="4">
        <v>14676</v>
      </c>
      <c r="M47" s="4">
        <v>15347</v>
      </c>
    </row>
    <row r="48" spans="3:13">
      <c r="C48" s="3" t="s">
        <v>58</v>
      </c>
      <c r="D48" s="4">
        <v>22357</v>
      </c>
      <c r="E48" s="4">
        <v>16981</v>
      </c>
      <c r="F48" s="4">
        <v>18272</v>
      </c>
      <c r="G48" s="4">
        <v>17501</v>
      </c>
      <c r="H48" s="4">
        <v>18051</v>
      </c>
      <c r="I48" s="4">
        <v>17326</v>
      </c>
      <c r="J48" s="4">
        <v>17454</v>
      </c>
      <c r="K48" s="4">
        <v>16590</v>
      </c>
      <c r="L48" s="4">
        <v>15139</v>
      </c>
      <c r="M48" s="4">
        <v>16091</v>
      </c>
    </row>
    <row r="49" spans="3:13">
      <c r="C49" s="3" t="s">
        <v>59</v>
      </c>
      <c r="D49" s="4">
        <v>22806</v>
      </c>
      <c r="E49" s="4">
        <v>17958</v>
      </c>
      <c r="F49" s="4">
        <v>17766</v>
      </c>
      <c r="G49" s="4">
        <v>17908</v>
      </c>
      <c r="H49" s="4">
        <v>17750</v>
      </c>
      <c r="I49" s="4">
        <v>17473</v>
      </c>
      <c r="J49" s="4">
        <v>17247</v>
      </c>
      <c r="K49" s="4">
        <v>17056</v>
      </c>
      <c r="L49" s="4">
        <v>15757</v>
      </c>
      <c r="M49" s="4">
        <v>16486</v>
      </c>
    </row>
    <row r="50" spans="3:13">
      <c r="C50" s="3" t="s">
        <v>60</v>
      </c>
      <c r="D50" s="4">
        <v>21503</v>
      </c>
      <c r="E50" s="4">
        <v>18547</v>
      </c>
      <c r="F50" s="4">
        <v>18727</v>
      </c>
      <c r="G50" s="4">
        <v>18669</v>
      </c>
      <c r="H50" s="4">
        <v>18109</v>
      </c>
      <c r="I50" s="4">
        <v>17992</v>
      </c>
      <c r="J50" s="4">
        <v>17509</v>
      </c>
      <c r="K50" s="4">
        <v>16564</v>
      </c>
      <c r="L50" s="4">
        <v>15281</v>
      </c>
      <c r="M50" s="4">
        <v>16323</v>
      </c>
    </row>
    <row r="51" spans="3:13">
      <c r="C51" s="3" t="s">
        <v>61</v>
      </c>
      <c r="D51" s="4">
        <v>22631</v>
      </c>
      <c r="E51" s="4">
        <v>18387</v>
      </c>
      <c r="F51" s="4">
        <v>18361</v>
      </c>
      <c r="G51" s="4">
        <v>18337</v>
      </c>
      <c r="H51" s="4">
        <v>18112</v>
      </c>
      <c r="I51" s="4">
        <v>18045</v>
      </c>
      <c r="J51" s="4">
        <v>17272</v>
      </c>
      <c r="K51" s="4">
        <v>16751</v>
      </c>
      <c r="L51" s="4">
        <v>16429</v>
      </c>
      <c r="M51" s="4">
        <v>16763</v>
      </c>
    </row>
    <row r="52" spans="3:13">
      <c r="C52" s="3" t="s">
        <v>62</v>
      </c>
      <c r="D52" s="4">
        <v>22513</v>
      </c>
      <c r="E52" s="4">
        <v>19542</v>
      </c>
      <c r="F52" s="4">
        <v>19145</v>
      </c>
      <c r="G52" s="4">
        <v>18826</v>
      </c>
      <c r="H52" s="4">
        <v>19422</v>
      </c>
      <c r="I52" s="4">
        <v>18399</v>
      </c>
      <c r="J52" s="4">
        <v>18249</v>
      </c>
      <c r="K52" s="4">
        <v>17223</v>
      </c>
      <c r="L52" s="4">
        <v>16975</v>
      </c>
      <c r="M52" s="4">
        <v>17665</v>
      </c>
    </row>
    <row r="53" spans="3:13">
      <c r="C53" s="3" t="s">
        <v>63</v>
      </c>
      <c r="D53" s="4">
        <v>23563</v>
      </c>
      <c r="E53" s="4">
        <v>20415</v>
      </c>
      <c r="F53" s="4">
        <v>20136</v>
      </c>
      <c r="G53" s="4">
        <v>19685</v>
      </c>
      <c r="H53" s="4">
        <v>20326</v>
      </c>
      <c r="I53" s="4">
        <v>19666</v>
      </c>
      <c r="J53" s="4">
        <v>18919</v>
      </c>
      <c r="K53" s="4">
        <v>18051</v>
      </c>
      <c r="L53" s="4">
        <v>17599</v>
      </c>
      <c r="M53" s="4">
        <v>17366</v>
      </c>
    </row>
    <row r="54" spans="3:13">
      <c r="C54" s="3" t="s">
        <v>64</v>
      </c>
      <c r="D54" s="4">
        <v>26088</v>
      </c>
      <c r="E54" s="4">
        <v>21556</v>
      </c>
      <c r="F54" s="4">
        <v>21016</v>
      </c>
      <c r="G54" s="4">
        <v>20639</v>
      </c>
      <c r="H54" s="4">
        <v>21586</v>
      </c>
      <c r="I54" s="4">
        <v>21163</v>
      </c>
      <c r="J54" s="4">
        <v>19636</v>
      </c>
      <c r="K54" s="4">
        <v>19077</v>
      </c>
      <c r="L54" s="4">
        <v>18607</v>
      </c>
      <c r="M54" s="4">
        <v>18185</v>
      </c>
    </row>
    <row r="55" spans="3:13">
      <c r="C55" s="3" t="s">
        <v>65</v>
      </c>
      <c r="D55" s="4">
        <v>26488</v>
      </c>
      <c r="E55" s="4">
        <v>22595</v>
      </c>
      <c r="F55" s="4">
        <v>22584</v>
      </c>
      <c r="G55" s="4">
        <v>21665</v>
      </c>
      <c r="H55" s="4">
        <v>22950</v>
      </c>
      <c r="I55" s="4">
        <v>21841</v>
      </c>
      <c r="J55" s="4">
        <v>20601</v>
      </c>
      <c r="K55" s="4">
        <v>19441</v>
      </c>
      <c r="L55" s="4">
        <v>18849</v>
      </c>
      <c r="M55" s="4">
        <v>19030</v>
      </c>
    </row>
    <row r="56" spans="3:13">
      <c r="C56" s="3" t="s">
        <v>66</v>
      </c>
      <c r="D56" s="4">
        <v>27099</v>
      </c>
      <c r="E56" s="4">
        <v>23766</v>
      </c>
      <c r="F56" s="4">
        <v>24266</v>
      </c>
      <c r="G56" s="4">
        <v>23265</v>
      </c>
      <c r="H56" s="4">
        <v>24533</v>
      </c>
      <c r="I56" s="4">
        <v>22975</v>
      </c>
      <c r="J56" s="4">
        <v>21812</v>
      </c>
      <c r="K56" s="4">
        <v>20674</v>
      </c>
      <c r="L56" s="4">
        <v>19920</v>
      </c>
      <c r="M56" s="4">
        <v>20293</v>
      </c>
    </row>
    <row r="57" spans="3:13">
      <c r="C57" s="3" t="s">
        <v>67</v>
      </c>
      <c r="D57" s="4">
        <v>29562</v>
      </c>
      <c r="E57" s="4">
        <v>26305</v>
      </c>
      <c r="F57" s="4">
        <v>26621</v>
      </c>
      <c r="G57" s="4">
        <v>25929</v>
      </c>
      <c r="H57" s="4">
        <v>27627</v>
      </c>
      <c r="I57" s="4">
        <v>24885</v>
      </c>
      <c r="J57" s="4">
        <v>23554</v>
      </c>
      <c r="K57" s="4">
        <v>23201</v>
      </c>
      <c r="L57" s="4">
        <v>22711</v>
      </c>
      <c r="M57" s="4">
        <v>22913</v>
      </c>
    </row>
    <row r="58" spans="3:13">
      <c r="C58" s="3" t="s">
        <v>68</v>
      </c>
      <c r="D58" s="4">
        <v>33519</v>
      </c>
      <c r="E58" s="4">
        <v>29129</v>
      </c>
      <c r="F58" s="4">
        <v>29498</v>
      </c>
      <c r="G58" s="4">
        <v>27685</v>
      </c>
      <c r="H58" s="4">
        <v>30266</v>
      </c>
      <c r="I58" s="4">
        <v>28323</v>
      </c>
      <c r="J58" s="4">
        <v>26002</v>
      </c>
      <c r="K58" s="4">
        <v>26039</v>
      </c>
      <c r="L58" s="4">
        <v>25540</v>
      </c>
      <c r="M58" s="4">
        <v>25079</v>
      </c>
    </row>
    <row r="59" spans="3:13">
      <c r="C59" s="3" t="s">
        <v>69</v>
      </c>
      <c r="D59" s="4">
        <v>35044</v>
      </c>
      <c r="E59" s="4">
        <v>30565</v>
      </c>
      <c r="F59" s="4">
        <v>31136</v>
      </c>
      <c r="G59" s="4">
        <v>30531</v>
      </c>
      <c r="H59" s="4">
        <v>31337</v>
      </c>
      <c r="I59" s="4">
        <v>29904</v>
      </c>
      <c r="J59" s="4">
        <v>29174</v>
      </c>
      <c r="K59" s="4">
        <v>26970</v>
      </c>
      <c r="L59" s="4">
        <v>28258</v>
      </c>
      <c r="M59" s="4">
        <v>26552</v>
      </c>
    </row>
    <row r="60" spans="3:13">
      <c r="C60" s="3" t="s">
        <v>70</v>
      </c>
      <c r="D60" s="4">
        <v>36125</v>
      </c>
      <c r="E60" s="4">
        <v>30930</v>
      </c>
      <c r="F60" s="4">
        <v>32972</v>
      </c>
      <c r="G60" s="4">
        <v>34114</v>
      </c>
      <c r="H60" s="4">
        <v>33690</v>
      </c>
      <c r="I60" s="4">
        <v>30568</v>
      </c>
      <c r="J60" s="4">
        <v>28946</v>
      </c>
      <c r="K60" s="4">
        <v>24330</v>
      </c>
      <c r="L60" s="4">
        <v>28862</v>
      </c>
      <c r="M60" s="4">
        <v>27711</v>
      </c>
    </row>
    <row r="61" spans="3:13">
      <c r="C61" s="3" t="s">
        <v>71</v>
      </c>
      <c r="D61" s="4">
        <v>37844</v>
      </c>
      <c r="E61" s="4">
        <v>33164</v>
      </c>
      <c r="F61" s="4">
        <v>34270</v>
      </c>
      <c r="G61" s="4">
        <v>34814</v>
      </c>
      <c r="H61" s="4">
        <v>34518</v>
      </c>
      <c r="I61" s="4">
        <v>31980</v>
      </c>
      <c r="J61" s="4">
        <v>32158</v>
      </c>
      <c r="K61" s="4">
        <v>26121</v>
      </c>
      <c r="L61" s="4">
        <v>28811</v>
      </c>
      <c r="M61" s="4">
        <v>29222</v>
      </c>
    </row>
    <row r="62" spans="3:13">
      <c r="C62" s="3" t="s">
        <v>72</v>
      </c>
      <c r="D62" s="4">
        <v>38842</v>
      </c>
      <c r="E62" s="4">
        <v>31843</v>
      </c>
      <c r="F62" s="4">
        <v>34084</v>
      </c>
      <c r="G62" s="4">
        <v>32790</v>
      </c>
      <c r="H62" s="4">
        <v>34087</v>
      </c>
      <c r="I62" s="4">
        <v>31074</v>
      </c>
      <c r="J62" s="4">
        <v>30778</v>
      </c>
      <c r="K62" s="4">
        <v>26879</v>
      </c>
      <c r="L62" s="4">
        <v>29583</v>
      </c>
      <c r="M62" s="4">
        <v>27990</v>
      </c>
    </row>
    <row r="63" spans="3:13">
      <c r="C63" s="3" t="s">
        <v>73</v>
      </c>
      <c r="D63" s="4">
        <v>36740</v>
      </c>
      <c r="E63" s="4">
        <v>30372</v>
      </c>
      <c r="F63" s="4">
        <v>32771</v>
      </c>
      <c r="G63" s="4">
        <v>31220</v>
      </c>
      <c r="H63" s="4">
        <v>32001</v>
      </c>
      <c r="I63" s="4">
        <v>29996</v>
      </c>
      <c r="J63" s="4">
        <v>29352</v>
      </c>
      <c r="K63" s="4">
        <v>25128</v>
      </c>
      <c r="L63" s="4">
        <v>27193</v>
      </c>
      <c r="M63" s="4">
        <v>26967</v>
      </c>
    </row>
    <row r="64" spans="3:13">
      <c r="C64" s="3" t="s">
        <v>74</v>
      </c>
      <c r="D64" s="4">
        <v>36535</v>
      </c>
      <c r="E64" s="4">
        <v>29453</v>
      </c>
      <c r="F64" s="4">
        <v>32403</v>
      </c>
      <c r="G64" s="4">
        <v>29413</v>
      </c>
      <c r="H64" s="4">
        <v>30216</v>
      </c>
      <c r="I64" s="4">
        <v>27966</v>
      </c>
      <c r="J64" s="4">
        <v>27322</v>
      </c>
      <c r="K64" s="4">
        <v>24737</v>
      </c>
      <c r="L64" s="4">
        <v>27196</v>
      </c>
      <c r="M64" s="4">
        <v>25587</v>
      </c>
    </row>
    <row r="65" spans="3:13">
      <c r="C65" s="3" t="s">
        <v>75</v>
      </c>
      <c r="D65" s="4">
        <v>34714</v>
      </c>
      <c r="E65" s="4">
        <v>28741</v>
      </c>
      <c r="F65" s="4">
        <v>30795</v>
      </c>
      <c r="G65" s="4">
        <v>29799</v>
      </c>
      <c r="H65" s="4">
        <v>29378</v>
      </c>
      <c r="I65" s="4">
        <v>27064</v>
      </c>
      <c r="J65" s="4">
        <v>26520</v>
      </c>
      <c r="K65" s="4">
        <v>24114</v>
      </c>
      <c r="L65" s="4">
        <v>25617</v>
      </c>
      <c r="M65" s="4">
        <v>25660</v>
      </c>
    </row>
    <row r="66" spans="3:13">
      <c r="C66" s="3" t="s">
        <v>76</v>
      </c>
      <c r="D66" s="4">
        <v>33976</v>
      </c>
      <c r="E66" s="4">
        <v>28899</v>
      </c>
      <c r="F66" s="4">
        <v>30884</v>
      </c>
      <c r="G66" s="4">
        <v>28503</v>
      </c>
      <c r="H66" s="4">
        <v>29709</v>
      </c>
      <c r="I66" s="4">
        <v>26301</v>
      </c>
      <c r="J66" s="4">
        <v>26646</v>
      </c>
      <c r="K66" s="4">
        <v>23389</v>
      </c>
      <c r="L66" s="4">
        <v>23960</v>
      </c>
      <c r="M66" s="4">
        <v>24761</v>
      </c>
    </row>
    <row r="67" spans="3:13">
      <c r="C67" s="3" t="s">
        <v>77</v>
      </c>
      <c r="D67" s="4">
        <v>33361</v>
      </c>
      <c r="E67" s="4">
        <v>26722</v>
      </c>
      <c r="F67" s="4">
        <v>29515</v>
      </c>
      <c r="G67" s="4">
        <v>27269</v>
      </c>
      <c r="H67" s="4">
        <v>27646</v>
      </c>
      <c r="I67" s="4">
        <v>25801</v>
      </c>
      <c r="J67" s="4">
        <v>25319</v>
      </c>
      <c r="K67" s="4">
        <v>21480</v>
      </c>
      <c r="L67" s="4">
        <v>26473</v>
      </c>
      <c r="M67" s="4">
        <v>22505</v>
      </c>
    </row>
    <row r="68" spans="3:13">
      <c r="C68" s="3" t="s">
        <v>78</v>
      </c>
      <c r="D68" s="4">
        <v>31281</v>
      </c>
      <c r="E68" s="4">
        <v>26487</v>
      </c>
      <c r="F68" s="4">
        <v>28423</v>
      </c>
      <c r="G68" s="4">
        <v>26240</v>
      </c>
      <c r="H68" s="4">
        <v>26136</v>
      </c>
      <c r="I68" s="4">
        <v>24260</v>
      </c>
      <c r="J68" s="4">
        <v>24574</v>
      </c>
      <c r="K68" s="4">
        <v>21118</v>
      </c>
      <c r="L68" s="4">
        <v>25012</v>
      </c>
      <c r="M68" s="4">
        <v>22453</v>
      </c>
    </row>
    <row r="69" spans="3:13">
      <c r="C69" s="3" t="s">
        <v>79</v>
      </c>
      <c r="D69" s="4">
        <v>31890</v>
      </c>
      <c r="E69" s="4">
        <v>26516</v>
      </c>
      <c r="F69" s="4">
        <v>28719</v>
      </c>
      <c r="G69" s="4">
        <v>26041</v>
      </c>
      <c r="H69" s="4">
        <v>26973</v>
      </c>
      <c r="I69" s="4">
        <v>23958</v>
      </c>
      <c r="J69" s="4">
        <v>24229</v>
      </c>
      <c r="K69" s="4">
        <v>20223</v>
      </c>
      <c r="L69" s="4">
        <v>22496</v>
      </c>
      <c r="M69" s="4">
        <v>21837</v>
      </c>
    </row>
    <row r="70" spans="3:13">
      <c r="C70" s="3" t="s">
        <v>80</v>
      </c>
      <c r="D70" s="4">
        <v>29764</v>
      </c>
      <c r="E70" s="4">
        <v>26758</v>
      </c>
      <c r="F70" s="4">
        <v>26271</v>
      </c>
      <c r="G70" s="4">
        <v>25238</v>
      </c>
      <c r="H70" s="4">
        <v>24974</v>
      </c>
      <c r="I70" s="4">
        <v>22214</v>
      </c>
      <c r="J70" s="4">
        <v>22466</v>
      </c>
      <c r="K70" s="4">
        <v>18905</v>
      </c>
      <c r="L70" s="4">
        <v>24997</v>
      </c>
      <c r="M70" s="4">
        <v>20335</v>
      </c>
    </row>
    <row r="71" spans="3:13">
      <c r="C71" s="3" t="s">
        <v>81</v>
      </c>
      <c r="D71" s="4">
        <v>27987</v>
      </c>
      <c r="E71" s="4">
        <v>23874</v>
      </c>
      <c r="F71" s="4">
        <v>24907</v>
      </c>
      <c r="G71" s="4">
        <v>22017</v>
      </c>
      <c r="H71" s="4">
        <v>23312</v>
      </c>
      <c r="I71" s="4">
        <v>18478</v>
      </c>
      <c r="J71" s="4">
        <v>21184</v>
      </c>
      <c r="K71" s="4">
        <v>17692</v>
      </c>
      <c r="L71" s="4">
        <v>20567</v>
      </c>
      <c r="M71" s="4">
        <v>19021</v>
      </c>
    </row>
    <row r="72" spans="3:13">
      <c r="C72" s="3" t="s">
        <v>82</v>
      </c>
      <c r="D72" s="4">
        <v>25383</v>
      </c>
      <c r="E72" s="4">
        <v>21346</v>
      </c>
      <c r="F72" s="4">
        <v>22959</v>
      </c>
      <c r="G72" s="4">
        <v>21005</v>
      </c>
      <c r="H72" s="4">
        <v>22040</v>
      </c>
      <c r="I72" s="4">
        <v>18941</v>
      </c>
      <c r="J72" s="4">
        <v>19274</v>
      </c>
      <c r="K72" s="4">
        <v>16119</v>
      </c>
      <c r="L72" s="4">
        <v>19082</v>
      </c>
      <c r="M72" s="4">
        <v>17307</v>
      </c>
    </row>
    <row r="73" spans="3:13">
      <c r="C73" s="3" t="s">
        <v>83</v>
      </c>
      <c r="D73" s="4">
        <v>26081</v>
      </c>
      <c r="E73" s="4">
        <v>22537</v>
      </c>
      <c r="F73" s="4">
        <v>24218</v>
      </c>
      <c r="G73" s="4">
        <v>21023</v>
      </c>
      <c r="H73" s="4">
        <v>23064</v>
      </c>
      <c r="I73" s="4">
        <v>20119</v>
      </c>
      <c r="J73" s="4">
        <v>19660</v>
      </c>
      <c r="K73" s="4">
        <v>16356</v>
      </c>
      <c r="L73" s="4">
        <v>19697</v>
      </c>
      <c r="M73" s="4">
        <v>17836</v>
      </c>
    </row>
    <row r="74" spans="3:13">
      <c r="C74" s="3" t="s">
        <v>84</v>
      </c>
      <c r="D74" s="4">
        <v>27792</v>
      </c>
      <c r="E74" s="4">
        <v>22998</v>
      </c>
      <c r="F74" s="4">
        <v>24684</v>
      </c>
      <c r="G74" s="4">
        <v>22785</v>
      </c>
      <c r="H74" s="4">
        <v>22849</v>
      </c>
      <c r="I74" s="4">
        <v>19802</v>
      </c>
      <c r="J74" s="4">
        <v>19460</v>
      </c>
      <c r="K74" s="4">
        <v>16514</v>
      </c>
      <c r="L74" s="4">
        <v>21597</v>
      </c>
      <c r="M74" s="4">
        <v>18863</v>
      </c>
    </row>
    <row r="75" spans="3:13">
      <c r="C75" s="3" t="s">
        <v>85</v>
      </c>
      <c r="D75" s="4">
        <v>26644</v>
      </c>
      <c r="E75" s="4">
        <v>23623</v>
      </c>
      <c r="F75" s="4">
        <v>25590</v>
      </c>
      <c r="G75" s="4">
        <v>23170</v>
      </c>
      <c r="H75" s="4">
        <v>23856</v>
      </c>
      <c r="I75" s="4">
        <v>20621</v>
      </c>
      <c r="J75" s="4">
        <v>20870</v>
      </c>
      <c r="K75" s="4">
        <v>16357</v>
      </c>
      <c r="L75" s="4">
        <v>21110</v>
      </c>
      <c r="M75" s="4">
        <v>18380</v>
      </c>
    </row>
    <row r="76" spans="3:13">
      <c r="C76" s="3" t="s">
        <v>86</v>
      </c>
      <c r="D76" s="4">
        <v>27631</v>
      </c>
      <c r="E76" s="4">
        <v>24788</v>
      </c>
      <c r="F76" s="4">
        <v>26607</v>
      </c>
      <c r="G76" s="4">
        <v>23368</v>
      </c>
      <c r="H76" s="4">
        <v>24725</v>
      </c>
      <c r="I76" s="4">
        <v>21201</v>
      </c>
      <c r="J76" s="4">
        <v>21657</v>
      </c>
      <c r="K76" s="4">
        <v>17442</v>
      </c>
      <c r="L76" s="4">
        <v>23426</v>
      </c>
      <c r="M76" s="4">
        <v>18787</v>
      </c>
    </row>
    <row r="77" spans="3:13">
      <c r="C77" s="3" t="s">
        <v>87</v>
      </c>
      <c r="D77" s="4">
        <v>30467</v>
      </c>
      <c r="E77" s="4">
        <v>25446</v>
      </c>
      <c r="F77" s="4">
        <v>27614</v>
      </c>
      <c r="G77" s="4">
        <v>24458</v>
      </c>
      <c r="H77" s="4">
        <v>25563</v>
      </c>
      <c r="I77" s="4">
        <v>21683</v>
      </c>
      <c r="J77" s="4">
        <v>22712</v>
      </c>
      <c r="K77" s="4">
        <v>18266</v>
      </c>
      <c r="L77" s="4">
        <v>23456</v>
      </c>
      <c r="M77" s="4">
        <v>19364</v>
      </c>
    </row>
    <row r="78" spans="3:13">
      <c r="C78" s="3" t="s">
        <v>88</v>
      </c>
      <c r="D78" s="4">
        <v>30662</v>
      </c>
      <c r="E78" s="4">
        <v>25846</v>
      </c>
      <c r="F78" s="4">
        <v>27646</v>
      </c>
      <c r="G78" s="4">
        <v>25820</v>
      </c>
      <c r="H78" s="4">
        <v>25601</v>
      </c>
      <c r="I78" s="4">
        <v>20918</v>
      </c>
      <c r="J78" s="4">
        <v>22832</v>
      </c>
      <c r="K78" s="4">
        <v>18354</v>
      </c>
      <c r="L78" s="4">
        <v>24023</v>
      </c>
      <c r="M78" s="4">
        <v>19381</v>
      </c>
    </row>
    <row r="79" spans="3:13">
      <c r="C79" s="3" t="s">
        <v>89</v>
      </c>
      <c r="D79" s="4">
        <v>28413</v>
      </c>
      <c r="E79" s="4">
        <v>25766</v>
      </c>
      <c r="F79" s="4">
        <v>27647</v>
      </c>
      <c r="G79" s="4">
        <v>24801</v>
      </c>
      <c r="H79" s="4">
        <v>26429</v>
      </c>
      <c r="I79" s="4">
        <v>22068</v>
      </c>
      <c r="J79" s="4">
        <v>22272</v>
      </c>
      <c r="K79" s="4">
        <v>17464</v>
      </c>
      <c r="L79" s="4">
        <v>23652</v>
      </c>
      <c r="M79" s="4">
        <v>19706</v>
      </c>
    </row>
    <row r="80" spans="3:13">
      <c r="C80" s="3" t="s">
        <v>90</v>
      </c>
      <c r="D80" s="4">
        <v>29550</v>
      </c>
      <c r="E80" s="4">
        <v>24187</v>
      </c>
      <c r="F80" s="4">
        <v>28988</v>
      </c>
      <c r="G80" s="4">
        <v>26182</v>
      </c>
      <c r="H80" s="4">
        <v>26067</v>
      </c>
      <c r="I80" s="4">
        <v>22945</v>
      </c>
      <c r="J80" s="4">
        <v>23019</v>
      </c>
      <c r="K80" s="4">
        <v>17522</v>
      </c>
      <c r="L80" s="4">
        <v>22711</v>
      </c>
      <c r="M80" s="4">
        <v>20582</v>
      </c>
    </row>
    <row r="81" spans="3:13">
      <c r="C81" s="3" t="s">
        <v>91</v>
      </c>
      <c r="D81" s="4">
        <v>28809</v>
      </c>
      <c r="E81" s="4">
        <v>26288</v>
      </c>
      <c r="F81" s="4">
        <v>29869</v>
      </c>
      <c r="G81" s="4">
        <v>25652</v>
      </c>
      <c r="H81" s="4">
        <v>26217</v>
      </c>
      <c r="I81" s="4">
        <v>23172</v>
      </c>
      <c r="J81" s="4">
        <v>22147</v>
      </c>
      <c r="K81" s="4">
        <v>17766</v>
      </c>
      <c r="L81" s="4">
        <v>22637</v>
      </c>
      <c r="M81" s="4">
        <v>19414</v>
      </c>
    </row>
    <row r="82" spans="3:13">
      <c r="C82" s="3" t="s">
        <v>92</v>
      </c>
      <c r="D82" s="4">
        <v>27569</v>
      </c>
      <c r="E82" s="4">
        <v>26234</v>
      </c>
      <c r="F82" s="4">
        <v>27290</v>
      </c>
      <c r="G82" s="4">
        <v>24644</v>
      </c>
      <c r="H82" s="4">
        <v>24826</v>
      </c>
      <c r="I82" s="4">
        <v>21514</v>
      </c>
      <c r="J82" s="4">
        <v>21472</v>
      </c>
      <c r="K82" s="4">
        <v>16759</v>
      </c>
      <c r="L82" s="4">
        <v>20239</v>
      </c>
      <c r="M82" s="4">
        <v>18106</v>
      </c>
    </row>
    <row r="83" spans="3:13">
      <c r="C83" s="3" t="s">
        <v>93</v>
      </c>
      <c r="D83" s="4">
        <v>28471</v>
      </c>
      <c r="E83" s="4">
        <v>25641</v>
      </c>
      <c r="F83" s="4">
        <v>26412</v>
      </c>
      <c r="G83" s="4">
        <v>25182</v>
      </c>
      <c r="H83" s="4">
        <v>24703</v>
      </c>
      <c r="I83" s="4">
        <v>21421</v>
      </c>
      <c r="J83" s="4">
        <v>22077</v>
      </c>
      <c r="K83" s="4">
        <v>16383</v>
      </c>
      <c r="L83" s="4">
        <v>19276</v>
      </c>
      <c r="M83" s="4">
        <v>18102</v>
      </c>
    </row>
    <row r="84" spans="3:13">
      <c r="C84" s="3" t="s">
        <v>94</v>
      </c>
      <c r="D84" s="4">
        <v>28364</v>
      </c>
      <c r="E84" s="4">
        <v>26707</v>
      </c>
      <c r="F84" s="4">
        <v>28102</v>
      </c>
      <c r="G84" s="4">
        <v>24604</v>
      </c>
      <c r="H84" s="4">
        <v>25162</v>
      </c>
      <c r="I84" s="4">
        <v>21319</v>
      </c>
      <c r="J84" s="4">
        <v>20813</v>
      </c>
      <c r="K84" s="4">
        <v>16421</v>
      </c>
      <c r="L84" s="4">
        <v>20783</v>
      </c>
      <c r="M84" s="4">
        <v>18139</v>
      </c>
    </row>
    <row r="85" spans="3:13">
      <c r="C85" s="3" t="s">
        <v>95</v>
      </c>
      <c r="D85" s="4">
        <v>29111</v>
      </c>
      <c r="E85" s="4">
        <v>25388</v>
      </c>
      <c r="F85" s="4">
        <v>28866</v>
      </c>
      <c r="G85" s="4">
        <v>24734</v>
      </c>
      <c r="H85" s="4">
        <v>25570</v>
      </c>
      <c r="I85" s="4">
        <v>21346</v>
      </c>
      <c r="J85" s="4">
        <v>21230</v>
      </c>
      <c r="K85" s="4">
        <v>16401</v>
      </c>
      <c r="L85" s="4">
        <v>21493</v>
      </c>
      <c r="M85" s="4">
        <v>19266</v>
      </c>
    </row>
    <row r="86" spans="3:13">
      <c r="C86" s="3" t="s">
        <v>96</v>
      </c>
      <c r="D86" s="4">
        <v>30281</v>
      </c>
      <c r="E86" s="4">
        <v>27999</v>
      </c>
      <c r="F86" s="4">
        <v>29075</v>
      </c>
      <c r="G86" s="4">
        <v>24862</v>
      </c>
      <c r="H86" s="4">
        <v>26216</v>
      </c>
      <c r="I86" s="4">
        <v>23478</v>
      </c>
      <c r="J86" s="4">
        <v>21328</v>
      </c>
      <c r="K86" s="4">
        <v>16912</v>
      </c>
      <c r="L86" s="4">
        <v>21736</v>
      </c>
      <c r="M86" s="4">
        <v>18702</v>
      </c>
    </row>
    <row r="87" spans="3:13">
      <c r="C87" s="3" t="s">
        <v>97</v>
      </c>
      <c r="D87" s="4">
        <v>29607</v>
      </c>
      <c r="E87" s="4">
        <v>27396</v>
      </c>
      <c r="F87" s="4">
        <v>29629</v>
      </c>
      <c r="G87" s="4">
        <v>25611</v>
      </c>
      <c r="H87" s="4">
        <v>26661</v>
      </c>
      <c r="I87" s="4">
        <v>24410</v>
      </c>
      <c r="J87" s="4">
        <v>21479</v>
      </c>
      <c r="K87" s="4">
        <v>17015</v>
      </c>
      <c r="L87" s="4">
        <v>25567</v>
      </c>
      <c r="M87" s="4">
        <v>20550</v>
      </c>
    </row>
    <row r="88" spans="3:13">
      <c r="C88" s="3" t="s">
        <v>98</v>
      </c>
      <c r="D88" s="4">
        <v>32662</v>
      </c>
      <c r="E88" s="4">
        <v>29812</v>
      </c>
      <c r="F88" s="4">
        <v>31561</v>
      </c>
      <c r="G88" s="4">
        <v>27492</v>
      </c>
      <c r="H88" s="4">
        <v>27478</v>
      </c>
      <c r="I88" s="4">
        <v>24091</v>
      </c>
      <c r="J88" s="4">
        <v>23070</v>
      </c>
      <c r="K88" s="4">
        <v>18781</v>
      </c>
      <c r="L88" s="4">
        <v>21848</v>
      </c>
      <c r="M88" s="4">
        <v>19938</v>
      </c>
    </row>
    <row r="89" spans="3:13">
      <c r="C89" s="3" t="s">
        <v>99</v>
      </c>
      <c r="D89" s="4">
        <v>33870</v>
      </c>
      <c r="E89" s="4">
        <v>28688</v>
      </c>
      <c r="F89" s="4">
        <v>32525</v>
      </c>
      <c r="G89" s="4">
        <v>27985</v>
      </c>
      <c r="H89" s="4">
        <v>29120</v>
      </c>
      <c r="I89" s="4">
        <v>25955</v>
      </c>
      <c r="J89" s="4">
        <v>24225</v>
      </c>
      <c r="K89" s="4">
        <v>18445</v>
      </c>
      <c r="L89" s="4">
        <v>24489</v>
      </c>
      <c r="M89" s="4">
        <v>21995</v>
      </c>
    </row>
    <row r="90" spans="3:13">
      <c r="C90" s="3" t="s">
        <v>100</v>
      </c>
      <c r="D90" s="4">
        <v>33181</v>
      </c>
      <c r="E90" s="4">
        <v>30406</v>
      </c>
      <c r="F90" s="4">
        <v>33021</v>
      </c>
      <c r="G90" s="4">
        <v>28170</v>
      </c>
      <c r="H90" s="4">
        <v>29037</v>
      </c>
      <c r="I90" s="4">
        <v>25197</v>
      </c>
      <c r="J90" s="4">
        <v>24483</v>
      </c>
      <c r="K90" s="4">
        <v>19639</v>
      </c>
      <c r="L90" s="4">
        <v>25626</v>
      </c>
      <c r="M90" s="4">
        <v>21607</v>
      </c>
    </row>
    <row r="91" spans="3:13">
      <c r="C91" s="3" t="s">
        <v>101</v>
      </c>
      <c r="D91" s="4">
        <v>34124</v>
      </c>
      <c r="E91" s="4">
        <v>32141</v>
      </c>
      <c r="F91" s="4">
        <v>33957</v>
      </c>
      <c r="G91" s="4">
        <v>28871</v>
      </c>
      <c r="H91" s="4">
        <v>30159</v>
      </c>
      <c r="I91" s="4">
        <v>26128</v>
      </c>
      <c r="J91" s="4">
        <v>24865</v>
      </c>
      <c r="K91" s="4">
        <v>19408</v>
      </c>
      <c r="L91" s="4">
        <v>25602</v>
      </c>
      <c r="M91" s="4">
        <v>20206</v>
      </c>
    </row>
    <row r="92" spans="3:13">
      <c r="C92" s="3" t="s">
        <v>102</v>
      </c>
      <c r="D92" s="4">
        <v>35510</v>
      </c>
      <c r="E92" s="4">
        <v>31090</v>
      </c>
      <c r="F92" s="4">
        <v>34255</v>
      </c>
      <c r="G92" s="4">
        <v>29915</v>
      </c>
      <c r="H92" s="4">
        <v>30522</v>
      </c>
      <c r="I92" s="4">
        <v>27446</v>
      </c>
      <c r="J92" s="4">
        <v>25141</v>
      </c>
      <c r="K92" s="4">
        <v>19783</v>
      </c>
      <c r="L92" s="4">
        <v>26778</v>
      </c>
      <c r="M92" s="4">
        <v>22578</v>
      </c>
    </row>
    <row r="93" spans="3:13">
      <c r="C93" s="3" t="s">
        <v>103</v>
      </c>
      <c r="D93" s="4">
        <v>36733</v>
      </c>
      <c r="E93" s="4">
        <v>31492</v>
      </c>
      <c r="F93" s="4">
        <v>35806</v>
      </c>
      <c r="G93" s="4">
        <v>29799</v>
      </c>
      <c r="H93" s="4">
        <v>31550</v>
      </c>
      <c r="I93" s="4">
        <v>28619</v>
      </c>
      <c r="J93" s="4">
        <v>26083</v>
      </c>
      <c r="K93" s="4">
        <v>21098</v>
      </c>
      <c r="L93" s="4">
        <v>25169</v>
      </c>
      <c r="M93" s="4">
        <v>22982</v>
      </c>
    </row>
    <row r="94" spans="3:13">
      <c r="C94" s="3" t="s">
        <v>104</v>
      </c>
      <c r="D94" s="4">
        <v>36622</v>
      </c>
      <c r="E94" s="4">
        <v>33219</v>
      </c>
      <c r="F94" s="4">
        <v>36038</v>
      </c>
      <c r="G94" s="4">
        <v>31156</v>
      </c>
      <c r="H94" s="4">
        <v>32029</v>
      </c>
      <c r="I94" s="4">
        <v>29441</v>
      </c>
      <c r="J94" s="4">
        <v>26139</v>
      </c>
      <c r="K94" s="4">
        <v>20781</v>
      </c>
      <c r="L94" s="4">
        <v>27695</v>
      </c>
      <c r="M94" s="4">
        <v>23392</v>
      </c>
    </row>
    <row r="95" spans="3:13">
      <c r="C95" s="3" t="s">
        <v>105</v>
      </c>
      <c r="D95" s="4">
        <v>37006</v>
      </c>
      <c r="E95" s="4">
        <v>33451</v>
      </c>
      <c r="F95" s="4">
        <v>36686</v>
      </c>
      <c r="G95" s="4">
        <v>31473</v>
      </c>
      <c r="H95" s="4">
        <v>32891</v>
      </c>
      <c r="I95" s="4">
        <v>28216</v>
      </c>
      <c r="J95" s="4">
        <v>26348</v>
      </c>
      <c r="K95" s="4">
        <v>21335</v>
      </c>
      <c r="L95" s="4">
        <v>27605</v>
      </c>
      <c r="M95" s="4">
        <v>23752</v>
      </c>
    </row>
    <row r="96" spans="3:13">
      <c r="C96" s="3" t="s">
        <v>106</v>
      </c>
      <c r="D96" s="4">
        <v>39780</v>
      </c>
      <c r="E96" s="4">
        <v>35051</v>
      </c>
      <c r="F96" s="4">
        <v>38928</v>
      </c>
      <c r="G96" s="4">
        <v>33132</v>
      </c>
      <c r="H96" s="4">
        <v>34253</v>
      </c>
      <c r="I96" s="4">
        <v>30528</v>
      </c>
      <c r="J96" s="4">
        <v>27684</v>
      </c>
      <c r="K96" s="4">
        <v>23331</v>
      </c>
      <c r="L96" s="4">
        <v>29115</v>
      </c>
      <c r="M96" s="4">
        <v>24727</v>
      </c>
    </row>
    <row r="97" spans="3:13">
      <c r="C97" s="3" t="s">
        <v>107</v>
      </c>
      <c r="D97" s="4">
        <v>41970</v>
      </c>
      <c r="E97" s="4">
        <v>37022</v>
      </c>
      <c r="F97" s="4">
        <v>41164</v>
      </c>
      <c r="G97" s="4">
        <v>34521</v>
      </c>
      <c r="H97" s="4">
        <v>36569</v>
      </c>
      <c r="I97" s="4">
        <v>34159</v>
      </c>
      <c r="J97" s="4">
        <v>28864</v>
      </c>
      <c r="K97" s="4">
        <v>25918</v>
      </c>
      <c r="L97" s="4">
        <v>30738</v>
      </c>
      <c r="M97" s="4">
        <v>26143</v>
      </c>
    </row>
    <row r="98" spans="3:13">
      <c r="C98" s="3" t="s">
        <v>108</v>
      </c>
      <c r="D98" s="4">
        <v>42101</v>
      </c>
      <c r="E98" s="4">
        <v>38794</v>
      </c>
      <c r="F98" s="4">
        <v>41389</v>
      </c>
      <c r="G98" s="4">
        <v>35317</v>
      </c>
      <c r="H98" s="4">
        <v>37265</v>
      </c>
      <c r="I98" s="4">
        <v>34374</v>
      </c>
      <c r="J98" s="4">
        <v>29614</v>
      </c>
      <c r="K98" s="4">
        <v>25790</v>
      </c>
      <c r="L98" s="4">
        <v>30709</v>
      </c>
      <c r="M98" s="4">
        <v>26952</v>
      </c>
    </row>
    <row r="99" spans="3:13">
      <c r="C99" s="3" t="s">
        <v>109</v>
      </c>
      <c r="D99" s="4">
        <v>42564</v>
      </c>
      <c r="E99" s="4">
        <v>37708</v>
      </c>
      <c r="F99" s="4">
        <v>41099</v>
      </c>
      <c r="G99" s="4">
        <v>35917</v>
      </c>
      <c r="H99" s="4">
        <v>37973</v>
      </c>
      <c r="I99" s="4">
        <v>33893</v>
      </c>
      <c r="J99" s="4">
        <v>30147</v>
      </c>
      <c r="K99" s="4">
        <v>26280</v>
      </c>
      <c r="L99" s="4">
        <v>31661</v>
      </c>
      <c r="M99" s="4">
        <v>27761</v>
      </c>
    </row>
    <row r="100" spans="3:13">
      <c r="C100" s="3" t="s">
        <v>336</v>
      </c>
      <c r="D100" s="4">
        <v>41975</v>
      </c>
      <c r="E100" s="4">
        <v>40074</v>
      </c>
      <c r="F100" s="4">
        <v>42589</v>
      </c>
      <c r="G100" s="4">
        <v>36800</v>
      </c>
      <c r="H100" s="4">
        <v>38308</v>
      </c>
      <c r="I100" s="4">
        <v>33824</v>
      </c>
      <c r="J100" s="4">
        <v>30680</v>
      </c>
      <c r="K100" s="4">
        <v>26693</v>
      </c>
      <c r="L100" s="4">
        <v>32552</v>
      </c>
      <c r="M100" s="4">
        <v>27464</v>
      </c>
    </row>
    <row r="101" spans="3:13">
      <c r="C101" s="3" t="s">
        <v>337</v>
      </c>
      <c r="D101" s="4">
        <v>44038</v>
      </c>
      <c r="E101" s="4">
        <v>39958</v>
      </c>
      <c r="F101" s="4">
        <v>42051</v>
      </c>
      <c r="G101" s="4">
        <v>38248</v>
      </c>
      <c r="H101" s="4">
        <v>39911</v>
      </c>
      <c r="I101" s="4">
        <v>37330</v>
      </c>
      <c r="J101" s="4">
        <v>31954</v>
      </c>
      <c r="K101" s="4">
        <v>28085</v>
      </c>
      <c r="L101" s="4">
        <v>33903</v>
      </c>
      <c r="M101" s="4">
        <v>29351</v>
      </c>
    </row>
  </sheetData>
  <pageMargins left="0.75" right="0.75" top="0.75" bottom="0.5" header="0.5" footer="0.75"/>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69"/>
  <sheetViews>
    <sheetView workbookViewId="0">
      <selection activeCell="B13" sqref="B13"/>
    </sheetView>
  </sheetViews>
  <sheetFormatPr defaultRowHeight="14.4"/>
  <cols>
    <col min="1" max="1" width="10.6640625" bestFit="1" customWidth="1"/>
    <col min="2" max="2" width="58" bestFit="1" customWidth="1"/>
    <col min="3" max="3" width="58.109375" bestFit="1" customWidth="1"/>
    <col min="4" max="4" width="66.109375" bestFit="1" customWidth="1"/>
    <col min="5" max="5" width="59.5546875" bestFit="1" customWidth="1"/>
    <col min="6" max="6" width="59" bestFit="1" customWidth="1"/>
    <col min="7" max="8" width="58.88671875" bestFit="1" customWidth="1"/>
    <col min="9" max="10" width="60" bestFit="1" customWidth="1"/>
    <col min="11" max="11" width="52.44140625" bestFit="1" customWidth="1"/>
  </cols>
  <sheetData>
    <row r="1" spans="1:11">
      <c r="A1" s="5" t="s">
        <v>110</v>
      </c>
      <c r="B1" s="6" t="s">
        <v>111</v>
      </c>
      <c r="C1" s="6" t="s">
        <v>111</v>
      </c>
      <c r="D1" s="6" t="s">
        <v>111</v>
      </c>
      <c r="E1" s="6" t="s">
        <v>111</v>
      </c>
      <c r="F1" s="6" t="s">
        <v>111</v>
      </c>
      <c r="G1" s="6" t="s">
        <v>111</v>
      </c>
      <c r="H1" s="6" t="s">
        <v>111</v>
      </c>
      <c r="I1" s="6" t="s">
        <v>111</v>
      </c>
      <c r="J1" s="6" t="s">
        <v>111</v>
      </c>
      <c r="K1" s="6" t="s">
        <v>111</v>
      </c>
    </row>
    <row r="2" spans="1:11">
      <c r="A2" s="5" t="s">
        <v>112</v>
      </c>
      <c r="B2" s="6" t="s">
        <v>113</v>
      </c>
      <c r="C2" s="6" t="s">
        <v>113</v>
      </c>
      <c r="D2" s="6" t="s">
        <v>113</v>
      </c>
      <c r="E2" s="6" t="s">
        <v>113</v>
      </c>
      <c r="F2" s="6" t="s">
        <v>113</v>
      </c>
      <c r="G2" s="6" t="s">
        <v>113</v>
      </c>
      <c r="H2" s="6" t="s">
        <v>113</v>
      </c>
      <c r="I2" s="6" t="s">
        <v>113</v>
      </c>
      <c r="J2" s="6" t="s">
        <v>113</v>
      </c>
      <c r="K2" s="6" t="s">
        <v>113</v>
      </c>
    </row>
    <row r="3" spans="1:11">
      <c r="A3" s="5" t="s">
        <v>114</v>
      </c>
      <c r="B3" s="6" t="str">
        <f>"kplejl_p"&amp;Hjælpeark!A1</f>
        <v>kplejl_p1000</v>
      </c>
      <c r="C3" s="6" t="str">
        <f>"kplejl_p"&amp;Hjælpeark!B1</f>
        <v>kplejl_p1500</v>
      </c>
      <c r="D3" s="6" t="str">
        <f>"kplejl_p"&amp;Hjælpeark!C1</f>
        <v>kplejl_p1800</v>
      </c>
      <c r="E3" s="6" t="str">
        <f>"kplejl_p"&amp;Hjælpeark!D1</f>
        <v>kplejl_p2000</v>
      </c>
      <c r="F3" s="6" t="str">
        <f>"kplejl_p"&amp;Hjælpeark!E1</f>
        <v>kplejl_p2100</v>
      </c>
      <c r="G3" s="6" t="str">
        <f>"kplejl_p"&amp;Hjælpeark!F1</f>
        <v>kplejl_p2200</v>
      </c>
      <c r="H3" s="6" t="str">
        <f>"kplejl_p"&amp;Hjælpeark!G1</f>
        <v>kplejl_p2300</v>
      </c>
      <c r="I3" s="6" t="str">
        <f>"kplejl_p"&amp;Hjælpeark!H1</f>
        <v>kplejl_p2400</v>
      </c>
      <c r="J3" s="6" t="str">
        <f>"kplejl_p"&amp;Hjælpeark!I1</f>
        <v>kplejl_p2450</v>
      </c>
      <c r="K3" s="6" t="str">
        <f>"kplejl_p"&amp;Hjælpeark!J1</f>
        <v>kplejl_p2500</v>
      </c>
    </row>
    <row r="4" spans="1:11">
      <c r="A4" s="5" t="s">
        <v>115</v>
      </c>
      <c r="B4" s="6" t="s">
        <v>116</v>
      </c>
      <c r="C4" s="6" t="s">
        <v>116</v>
      </c>
      <c r="D4" s="6" t="s">
        <v>116</v>
      </c>
      <c r="E4" s="6" t="s">
        <v>116</v>
      </c>
      <c r="F4" s="6" t="s">
        <v>116</v>
      </c>
      <c r="G4" s="6" t="s">
        <v>116</v>
      </c>
      <c r="H4" s="6" t="s">
        <v>116</v>
      </c>
      <c r="I4" s="6" t="s">
        <v>116</v>
      </c>
      <c r="J4" s="6" t="s">
        <v>116</v>
      </c>
      <c r="K4" s="6" t="s">
        <v>116</v>
      </c>
    </row>
    <row r="5" spans="1:11">
      <c r="A5" s="5" t="s">
        <v>117</v>
      </c>
      <c r="B5" s="6" t="str">
        <f>"RKR: kr/m2, Realiseret handelspris, Ejerlejlighed, "&amp;'BM011'!D3</f>
        <v>RKR: kr/m2, Realiseret handelspris, Ejerlejlighed, 1000-1499 Kbh.K.</v>
      </c>
      <c r="C5" s="6" t="str">
        <f>"RKR: kr/m2, Realiseret handelspris, Ejerlejlighed, "&amp;'BM011'!E3</f>
        <v>RKR: kr/m2, Realiseret handelspris, Ejerlejlighed, 1500-1799 Kbh.V.</v>
      </c>
      <c r="D5" s="6" t="str">
        <f>"RKR: kr/m2, Realiseret handelspris, Ejerlejlighed, "&amp;'BM011'!F3</f>
        <v>RKR: kr/m2, Realiseret handelspris, Ejerlejlighed, 1800-1999 Frederiksberg C</v>
      </c>
      <c r="E5" s="6" t="str">
        <f>"RKR: kr/m2, Realiseret handelspris, Ejerlejlighed, "&amp;'BM011'!G3</f>
        <v>RKR: kr/m2, Realiseret handelspris, Ejerlejlighed, 2000 Frederiksberg</v>
      </c>
      <c r="F5" s="6" t="str">
        <f>"RKR: kr/m2, Realiseret handelspris, Ejerlejlighed, "&amp;'BM011'!H3</f>
        <v>RKR: kr/m2, Realiseret handelspris, Ejerlejlighed, 2100 København Ø</v>
      </c>
      <c r="G5" s="6" t="str">
        <f>"RKR: kr/m2, Realiseret handelspris, Ejerlejlighed, "&amp;'BM011'!I3</f>
        <v>RKR: kr/m2, Realiseret handelspris, Ejerlejlighed, 2200 København N</v>
      </c>
      <c r="H5" s="6" t="str">
        <f>"RKR: kr/m2, Realiseret handelspris, Ejerlejlighed, "&amp;'BM011'!J3</f>
        <v>RKR: kr/m2, Realiseret handelspris, Ejerlejlighed, 2300 København S</v>
      </c>
      <c r="I5" s="6" t="str">
        <f>"RKR: kr/m2, Realiseret handelspris, Ejerlejlighed, "&amp;'BM011'!K3</f>
        <v>RKR: kr/m2, Realiseret handelspris, Ejerlejlighed, 2400 København NV</v>
      </c>
      <c r="J5" s="6" t="str">
        <f>"RKR: kr/m2, Realiseret handelspris, Ejerlejlighed, "&amp;'BM011'!L3</f>
        <v>RKR: kr/m2, Realiseret handelspris, Ejerlejlighed, 2450 København SV</v>
      </c>
      <c r="K5" s="6" t="str">
        <f>"RKR: kr/m2, Realiseret handelspris, Ejerlejlighed, "&amp;'BM011'!M3</f>
        <v>RKR: kr/m2, Realiseret handelspris, Ejerlejlighed, 2500 Valby</v>
      </c>
    </row>
    <row r="6" spans="1:11">
      <c r="A6" s="5" t="s">
        <v>118</v>
      </c>
      <c r="B6" s="6" t="s">
        <v>119</v>
      </c>
      <c r="C6" s="6" t="s">
        <v>119</v>
      </c>
      <c r="D6" s="6" t="s">
        <v>119</v>
      </c>
      <c r="E6" s="6" t="s">
        <v>119</v>
      </c>
      <c r="F6" s="6" t="s">
        <v>119</v>
      </c>
      <c r="G6" s="6" t="s">
        <v>119</v>
      </c>
      <c r="H6" s="6" t="s">
        <v>119</v>
      </c>
      <c r="I6" s="6" t="s">
        <v>119</v>
      </c>
      <c r="J6" s="6" t="s">
        <v>119</v>
      </c>
      <c r="K6" s="6" t="s">
        <v>119</v>
      </c>
    </row>
    <row r="7" spans="1:11">
      <c r="A7" s="5" t="s">
        <v>120</v>
      </c>
      <c r="B7" s="6" t="s">
        <v>131</v>
      </c>
      <c r="C7" s="6" t="s">
        <v>131</v>
      </c>
      <c r="D7" s="6" t="s">
        <v>131</v>
      </c>
      <c r="E7" s="6" t="s">
        <v>131</v>
      </c>
      <c r="F7" s="6" t="s">
        <v>131</v>
      </c>
      <c r="G7" s="6" t="s">
        <v>131</v>
      </c>
      <c r="H7" s="6" t="s">
        <v>131</v>
      </c>
      <c r="I7" s="6" t="s">
        <v>131</v>
      </c>
      <c r="J7" s="6" t="s">
        <v>131</v>
      </c>
      <c r="K7" s="6" t="s">
        <v>131</v>
      </c>
    </row>
    <row r="8" spans="1:11">
      <c r="A8" s="5" t="s">
        <v>121</v>
      </c>
      <c r="B8" s="6" t="s">
        <v>132</v>
      </c>
      <c r="C8" s="6" t="s">
        <v>132</v>
      </c>
      <c r="D8" s="6" t="s">
        <v>132</v>
      </c>
      <c r="E8" s="6" t="s">
        <v>132</v>
      </c>
      <c r="F8" s="6" t="s">
        <v>132</v>
      </c>
      <c r="G8" s="6" t="s">
        <v>132</v>
      </c>
      <c r="H8" s="6" t="s">
        <v>132</v>
      </c>
      <c r="I8" s="6" t="s">
        <v>132</v>
      </c>
      <c r="J8" s="6" t="s">
        <v>132</v>
      </c>
      <c r="K8" s="6" t="s">
        <v>132</v>
      </c>
    </row>
    <row r="9" spans="1:11">
      <c r="A9" s="5" t="s">
        <v>122</v>
      </c>
      <c r="B9" s="6"/>
      <c r="C9" s="6"/>
      <c r="D9" s="6"/>
      <c r="E9" s="6"/>
      <c r="F9" s="6"/>
      <c r="G9" s="6"/>
      <c r="H9" s="6"/>
      <c r="I9" s="6"/>
      <c r="J9" s="6"/>
      <c r="K9" s="6"/>
    </row>
    <row r="10" spans="1:11">
      <c r="A10" s="5" t="s">
        <v>123</v>
      </c>
      <c r="B10" s="6" t="s">
        <v>124</v>
      </c>
      <c r="C10" s="6" t="s">
        <v>124</v>
      </c>
      <c r="D10" s="6" t="s">
        <v>124</v>
      </c>
      <c r="E10" s="6" t="s">
        <v>124</v>
      </c>
      <c r="F10" s="6" t="s">
        <v>124</v>
      </c>
      <c r="G10" s="6" t="s">
        <v>124</v>
      </c>
      <c r="H10" s="6" t="s">
        <v>124</v>
      </c>
      <c r="I10" s="6" t="s">
        <v>124</v>
      </c>
      <c r="J10" s="6" t="s">
        <v>124</v>
      </c>
      <c r="K10" s="6" t="s">
        <v>124</v>
      </c>
    </row>
    <row r="11" spans="1:11">
      <c r="A11" s="5" t="s">
        <v>125</v>
      </c>
      <c r="B11" s="6" t="s">
        <v>126</v>
      </c>
      <c r="C11" s="6" t="s">
        <v>126</v>
      </c>
      <c r="D11" s="6" t="s">
        <v>126</v>
      </c>
      <c r="E11" s="6" t="s">
        <v>126</v>
      </c>
      <c r="F11" s="6" t="s">
        <v>126</v>
      </c>
      <c r="G11" s="6" t="s">
        <v>126</v>
      </c>
      <c r="H11" s="6" t="s">
        <v>126</v>
      </c>
      <c r="I11" s="6" t="s">
        <v>126</v>
      </c>
      <c r="J11" s="6" t="s">
        <v>126</v>
      </c>
      <c r="K11" s="6" t="s">
        <v>126</v>
      </c>
    </row>
    <row r="12" spans="1:11">
      <c r="A12" s="5" t="s">
        <v>127</v>
      </c>
      <c r="B12" s="6" t="s">
        <v>128</v>
      </c>
      <c r="C12" s="6" t="s">
        <v>128</v>
      </c>
      <c r="D12" s="6" t="s">
        <v>128</v>
      </c>
      <c r="E12" s="6" t="s">
        <v>128</v>
      </c>
      <c r="F12" s="6" t="s">
        <v>128</v>
      </c>
      <c r="G12" s="6" t="s">
        <v>128</v>
      </c>
      <c r="H12" s="6" t="s">
        <v>128</v>
      </c>
      <c r="I12" s="6" t="s">
        <v>128</v>
      </c>
      <c r="J12" s="6" t="s">
        <v>128</v>
      </c>
      <c r="K12" s="6" t="s">
        <v>128</v>
      </c>
    </row>
    <row r="13" spans="1:11">
      <c r="A13" s="5" t="s">
        <v>129</v>
      </c>
      <c r="B13" s="5" t="s">
        <v>130</v>
      </c>
      <c r="C13" s="5" t="s">
        <v>130</v>
      </c>
      <c r="D13" s="5" t="s">
        <v>130</v>
      </c>
      <c r="E13" s="5" t="s">
        <v>130</v>
      </c>
      <c r="F13" s="5" t="s">
        <v>130</v>
      </c>
      <c r="G13" s="5" t="s">
        <v>130</v>
      </c>
      <c r="H13" s="5" t="s">
        <v>130</v>
      </c>
      <c r="I13" s="5" t="s">
        <v>130</v>
      </c>
      <c r="J13" s="5" t="s">
        <v>130</v>
      </c>
      <c r="K13" s="5" t="s">
        <v>130</v>
      </c>
    </row>
    <row r="14" spans="1:11">
      <c r="A14" s="7">
        <f>IFERROR(DATE(LEFT('BM011'!C4,4),RIGHT('BM011'!C4,1)*3-2,1),"")</f>
        <v>33604</v>
      </c>
      <c r="B14">
        <f t="array" ref="B14:B160">IF('BM011'!D4:D150&lt;&gt;0,'BM011'!D4:D150,"")</f>
        <v>7340</v>
      </c>
      <c r="C14">
        <f t="array" ref="C14:C160">IF('BM011'!E4:E150&lt;&gt;0,'BM011'!E4:E150,"")</f>
        <v>4667</v>
      </c>
      <c r="D14">
        <f t="array" ref="D14:D160">IF('BM011'!F4:F150&lt;&gt;0,'BM011'!F4:F150,"")</f>
        <v>6609</v>
      </c>
      <c r="E14">
        <f t="array" ref="E14:E160">IF('BM011'!G4:G150&lt;&gt;0,'BM011'!G4:G150,"")</f>
        <v>6504</v>
      </c>
      <c r="F14">
        <f t="array" ref="F14:F160">IF('BM011'!H4:H150&lt;&gt;0,'BM011'!H4:H150,"")</f>
        <v>5970</v>
      </c>
      <c r="G14">
        <f t="array" ref="G14:G160">IF('BM011'!I4:I150&lt;&gt;0,'BM011'!I4:I150,"")</f>
        <v>5834</v>
      </c>
      <c r="H14">
        <f t="array" ref="H14:H160">IF('BM011'!J4:J150&lt;&gt;0,'BM011'!J4:J150,"")</f>
        <v>5392</v>
      </c>
      <c r="I14">
        <f t="array" ref="I14:I160">IF('BM011'!K4:K150&lt;&gt;0,'BM011'!K4:K150,"")</f>
        <v>5844</v>
      </c>
      <c r="J14">
        <f t="array" ref="J14:J160">IF('BM011'!L4:L150&lt;&gt;0,'BM011'!L4:L150,"")</f>
        <v>5087</v>
      </c>
      <c r="K14">
        <f t="array" ref="K14:K160">IF('BM011'!M4:M150&lt;&gt;0,'BM011'!M4:M150,"")</f>
        <v>5800</v>
      </c>
    </row>
    <row r="15" spans="1:11">
      <c r="A15" s="7">
        <f>IFERROR(DATE(LEFT('BM011'!C5,4),RIGHT('BM011'!C5,1)*3-2,1),"")</f>
        <v>33695</v>
      </c>
      <c r="B15">
        <v>7751</v>
      </c>
      <c r="C15">
        <v>4907</v>
      </c>
      <c r="D15">
        <v>6487</v>
      </c>
      <c r="E15">
        <v>6557</v>
      </c>
      <c r="F15">
        <v>6305</v>
      </c>
      <c r="G15">
        <v>5604</v>
      </c>
      <c r="H15">
        <v>5568</v>
      </c>
      <c r="I15">
        <v>5916</v>
      </c>
      <c r="J15">
        <v>5276</v>
      </c>
      <c r="K15">
        <v>5696</v>
      </c>
    </row>
    <row r="16" spans="1:11">
      <c r="A16" s="7">
        <f>IFERROR(DATE(LEFT('BM011'!C6,4),RIGHT('BM011'!C6,1)*3-2,1),"")</f>
        <v>33786</v>
      </c>
      <c r="B16">
        <v>6725</v>
      </c>
      <c r="C16">
        <v>4792</v>
      </c>
      <c r="D16">
        <v>6305</v>
      </c>
      <c r="E16">
        <v>6452</v>
      </c>
      <c r="F16">
        <v>6104</v>
      </c>
      <c r="G16">
        <v>5527</v>
      </c>
      <c r="H16">
        <v>5460</v>
      </c>
      <c r="I16">
        <v>5471</v>
      </c>
      <c r="J16">
        <v>4956</v>
      </c>
      <c r="K16">
        <v>6079</v>
      </c>
    </row>
    <row r="17" spans="1:11">
      <c r="A17" s="7">
        <f>IFERROR(DATE(LEFT('BM011'!C7,4),RIGHT('BM011'!C7,1)*3-2,1),"")</f>
        <v>33878</v>
      </c>
      <c r="B17">
        <v>7134</v>
      </c>
      <c r="C17">
        <v>4454</v>
      </c>
      <c r="D17">
        <v>6270</v>
      </c>
      <c r="E17">
        <v>6752</v>
      </c>
      <c r="F17">
        <v>6280</v>
      </c>
      <c r="G17">
        <v>5421</v>
      </c>
      <c r="H17">
        <v>5153</v>
      </c>
      <c r="I17">
        <v>5343</v>
      </c>
      <c r="J17">
        <v>4878</v>
      </c>
      <c r="K17">
        <v>5411</v>
      </c>
    </row>
    <row r="18" spans="1:11">
      <c r="A18" s="7">
        <f>IFERROR(DATE(LEFT('BM011'!C8,4),RIGHT('BM011'!C8,1)*3-2,1),"")</f>
        <v>33970</v>
      </c>
      <c r="B18">
        <v>6589</v>
      </c>
      <c r="C18">
        <v>4325</v>
      </c>
      <c r="D18">
        <v>6188</v>
      </c>
      <c r="E18">
        <v>6184</v>
      </c>
      <c r="F18">
        <v>5323</v>
      </c>
      <c r="G18">
        <v>4938</v>
      </c>
      <c r="H18">
        <v>4835</v>
      </c>
      <c r="I18">
        <v>5408</v>
      </c>
      <c r="J18">
        <v>4514</v>
      </c>
      <c r="K18">
        <v>6501</v>
      </c>
    </row>
    <row r="19" spans="1:11">
      <c r="A19" s="7">
        <f>IFERROR(DATE(LEFT('BM011'!C9,4),RIGHT('BM011'!C9,1)*3-2,1),"")</f>
        <v>34060</v>
      </c>
      <c r="B19">
        <v>6531</v>
      </c>
      <c r="C19">
        <v>4887</v>
      </c>
      <c r="D19">
        <v>6322</v>
      </c>
      <c r="E19">
        <v>6249</v>
      </c>
      <c r="F19">
        <v>5618</v>
      </c>
      <c r="G19">
        <v>5404</v>
      </c>
      <c r="H19">
        <v>4451</v>
      </c>
      <c r="I19">
        <v>5192</v>
      </c>
      <c r="J19">
        <v>4316</v>
      </c>
      <c r="K19">
        <v>5268</v>
      </c>
    </row>
    <row r="20" spans="1:11">
      <c r="A20" s="7">
        <f>IFERROR(DATE(LEFT('BM011'!C10,4),RIGHT('BM011'!C10,1)*3-2,1),"")</f>
        <v>34151</v>
      </c>
      <c r="B20">
        <v>6772</v>
      </c>
      <c r="C20">
        <v>4885</v>
      </c>
      <c r="D20">
        <v>6369</v>
      </c>
      <c r="E20">
        <v>6444</v>
      </c>
      <c r="F20">
        <v>5993</v>
      </c>
      <c r="G20">
        <v>5252</v>
      </c>
      <c r="H20">
        <v>4650</v>
      </c>
      <c r="I20">
        <v>5706</v>
      </c>
      <c r="J20">
        <v>4402</v>
      </c>
      <c r="K20">
        <v>5715</v>
      </c>
    </row>
    <row r="21" spans="1:11">
      <c r="A21" s="7">
        <f>IFERROR(DATE(LEFT('BM011'!C11,4),RIGHT('BM011'!C11,1)*3-2,1),"")</f>
        <v>34243</v>
      </c>
      <c r="B21">
        <v>7301</v>
      </c>
      <c r="C21">
        <v>4098</v>
      </c>
      <c r="D21">
        <v>6582</v>
      </c>
      <c r="E21">
        <v>6455</v>
      </c>
      <c r="F21">
        <v>5953</v>
      </c>
      <c r="G21">
        <v>4995</v>
      </c>
      <c r="H21">
        <v>4497</v>
      </c>
      <c r="I21">
        <v>4601</v>
      </c>
      <c r="J21">
        <v>4403</v>
      </c>
      <c r="K21">
        <v>6068</v>
      </c>
    </row>
    <row r="22" spans="1:11">
      <c r="A22" s="7">
        <f>IFERROR(DATE(LEFT('BM011'!C12,4),RIGHT('BM011'!C12,1)*3-2,1),"")</f>
        <v>34335</v>
      </c>
      <c r="B22">
        <v>7045</v>
      </c>
      <c r="C22">
        <v>4313</v>
      </c>
      <c r="D22">
        <v>6625</v>
      </c>
      <c r="E22">
        <v>6297</v>
      </c>
      <c r="F22">
        <v>6184</v>
      </c>
      <c r="G22">
        <v>5104</v>
      </c>
      <c r="H22">
        <v>4685</v>
      </c>
      <c r="I22">
        <v>5689</v>
      </c>
      <c r="J22">
        <v>3795</v>
      </c>
      <c r="K22">
        <v>5089</v>
      </c>
    </row>
    <row r="23" spans="1:11">
      <c r="A23" s="7">
        <f>IFERROR(DATE(LEFT('BM011'!C13,4),RIGHT('BM011'!C13,1)*3-2,1),"")</f>
        <v>34425</v>
      </c>
      <c r="B23">
        <v>6958</v>
      </c>
      <c r="C23">
        <v>4380</v>
      </c>
      <c r="D23">
        <v>6626</v>
      </c>
      <c r="E23">
        <v>6305</v>
      </c>
      <c r="F23">
        <v>6147</v>
      </c>
      <c r="G23">
        <v>5135</v>
      </c>
      <c r="H23">
        <v>4406</v>
      </c>
      <c r="I23">
        <v>4895</v>
      </c>
      <c r="J23">
        <v>4139</v>
      </c>
      <c r="K23">
        <v>5097</v>
      </c>
    </row>
    <row r="24" spans="1:11">
      <c r="A24" s="7">
        <f>IFERROR(DATE(LEFT('BM011'!C14,4),RIGHT('BM011'!C14,1)*3-2,1),"")</f>
        <v>34516</v>
      </c>
      <c r="B24">
        <v>6580</v>
      </c>
      <c r="C24">
        <v>4490</v>
      </c>
      <c r="D24">
        <v>6713</v>
      </c>
      <c r="E24">
        <v>6492</v>
      </c>
      <c r="F24">
        <v>5919</v>
      </c>
      <c r="G24">
        <v>5426</v>
      </c>
      <c r="H24">
        <v>4662</v>
      </c>
      <c r="I24">
        <v>4898</v>
      </c>
      <c r="J24">
        <v>4169</v>
      </c>
      <c r="K24">
        <v>4943</v>
      </c>
    </row>
    <row r="25" spans="1:11">
      <c r="A25" s="7">
        <f>IFERROR(DATE(LEFT('BM011'!C15,4),RIGHT('BM011'!C15,1)*3-2,1),"")</f>
        <v>34608</v>
      </c>
      <c r="B25">
        <v>7175</v>
      </c>
      <c r="C25">
        <v>4408</v>
      </c>
      <c r="D25">
        <v>6623</v>
      </c>
      <c r="E25">
        <v>6640</v>
      </c>
      <c r="F25">
        <v>5918</v>
      </c>
      <c r="G25">
        <v>5134</v>
      </c>
      <c r="H25">
        <v>4438</v>
      </c>
      <c r="I25">
        <v>4505</v>
      </c>
      <c r="J25">
        <v>4284</v>
      </c>
      <c r="K25">
        <v>5032</v>
      </c>
    </row>
    <row r="26" spans="1:11">
      <c r="A26" s="7">
        <f>IFERROR(DATE(LEFT('BM011'!C16,4),RIGHT('BM011'!C16,1)*3-2,1),"")</f>
        <v>34700</v>
      </c>
      <c r="B26">
        <v>6926</v>
      </c>
      <c r="C26">
        <v>4335</v>
      </c>
      <c r="D26">
        <v>6670</v>
      </c>
      <c r="E26">
        <v>6676</v>
      </c>
      <c r="F26">
        <v>6131</v>
      </c>
      <c r="G26">
        <v>5313</v>
      </c>
      <c r="H26">
        <v>4633</v>
      </c>
      <c r="I26">
        <v>5015</v>
      </c>
      <c r="J26">
        <v>4664</v>
      </c>
      <c r="K26">
        <v>5031</v>
      </c>
    </row>
    <row r="27" spans="1:11">
      <c r="A27" s="7">
        <f>IFERROR(DATE(LEFT('BM011'!C17,4),RIGHT('BM011'!C17,1)*3-2,1),"")</f>
        <v>34790</v>
      </c>
      <c r="B27">
        <v>7595</v>
      </c>
      <c r="C27">
        <v>4153</v>
      </c>
      <c r="D27">
        <v>7145</v>
      </c>
      <c r="E27">
        <v>6715</v>
      </c>
      <c r="F27">
        <v>6214</v>
      </c>
      <c r="G27">
        <v>5083</v>
      </c>
      <c r="H27">
        <v>4610</v>
      </c>
      <c r="I27">
        <v>5030</v>
      </c>
      <c r="J27">
        <v>4167</v>
      </c>
      <c r="K27">
        <v>5123</v>
      </c>
    </row>
    <row r="28" spans="1:11">
      <c r="A28" s="7">
        <f>IFERROR(DATE(LEFT('BM011'!C18,4),RIGHT('BM011'!C18,1)*3-2,1),"")</f>
        <v>34881</v>
      </c>
      <c r="B28">
        <v>7522</v>
      </c>
      <c r="C28">
        <v>4774</v>
      </c>
      <c r="D28">
        <v>7116</v>
      </c>
      <c r="E28">
        <v>6715</v>
      </c>
      <c r="F28">
        <v>6563</v>
      </c>
      <c r="G28">
        <v>5573</v>
      </c>
      <c r="H28">
        <v>4822</v>
      </c>
      <c r="I28">
        <v>5278</v>
      </c>
      <c r="J28">
        <v>4577</v>
      </c>
      <c r="K28">
        <v>5542</v>
      </c>
    </row>
    <row r="29" spans="1:11">
      <c r="A29" s="7">
        <f>IFERROR(DATE(LEFT('BM011'!C19,4),RIGHT('BM011'!C19,1)*3-2,1),"")</f>
        <v>34973</v>
      </c>
      <c r="B29">
        <v>7895</v>
      </c>
      <c r="C29">
        <v>4697</v>
      </c>
      <c r="D29">
        <v>7520</v>
      </c>
      <c r="E29">
        <v>6871</v>
      </c>
      <c r="F29">
        <v>6522</v>
      </c>
      <c r="G29">
        <v>5238</v>
      </c>
      <c r="H29">
        <v>5275</v>
      </c>
      <c r="I29">
        <v>5051</v>
      </c>
      <c r="J29">
        <v>4164</v>
      </c>
      <c r="K29">
        <v>5259</v>
      </c>
    </row>
    <row r="30" spans="1:11">
      <c r="A30" s="7">
        <f>IFERROR(DATE(LEFT('BM011'!C20,4),RIGHT('BM011'!C20,1)*3-2,1),"")</f>
        <v>35065</v>
      </c>
      <c r="B30">
        <v>8232</v>
      </c>
      <c r="C30">
        <v>5075</v>
      </c>
      <c r="D30">
        <v>7796</v>
      </c>
      <c r="E30">
        <v>6985</v>
      </c>
      <c r="F30">
        <v>6544</v>
      </c>
      <c r="G30">
        <v>5837</v>
      </c>
      <c r="H30">
        <v>5031</v>
      </c>
      <c r="I30">
        <v>5237</v>
      </c>
      <c r="J30">
        <v>4739</v>
      </c>
      <c r="K30">
        <v>6098</v>
      </c>
    </row>
    <row r="31" spans="1:11">
      <c r="A31" s="7">
        <f>IFERROR(DATE(LEFT('BM011'!C21,4),RIGHT('BM011'!C21,1)*3-2,1),"")</f>
        <v>35156</v>
      </c>
      <c r="B31">
        <v>8306</v>
      </c>
      <c r="C31">
        <v>5321</v>
      </c>
      <c r="D31">
        <v>8132</v>
      </c>
      <c r="E31">
        <v>7561</v>
      </c>
      <c r="F31">
        <v>7149</v>
      </c>
      <c r="G31">
        <v>6449</v>
      </c>
      <c r="H31">
        <v>5320</v>
      </c>
      <c r="I31">
        <v>5867</v>
      </c>
      <c r="J31">
        <v>4642</v>
      </c>
      <c r="K31">
        <v>6358</v>
      </c>
    </row>
    <row r="32" spans="1:11">
      <c r="A32" s="7">
        <f>IFERROR(DATE(LEFT('BM011'!C22,4),RIGHT('BM011'!C22,1)*3-2,1),"")</f>
        <v>35247</v>
      </c>
      <c r="B32">
        <v>8177</v>
      </c>
      <c r="C32">
        <v>5491</v>
      </c>
      <c r="D32">
        <v>8255</v>
      </c>
      <c r="E32">
        <v>7882</v>
      </c>
      <c r="F32">
        <v>7260</v>
      </c>
      <c r="G32">
        <v>6179</v>
      </c>
      <c r="H32">
        <v>5492</v>
      </c>
      <c r="I32">
        <v>5780</v>
      </c>
      <c r="J32">
        <v>5097</v>
      </c>
      <c r="K32">
        <v>6111</v>
      </c>
    </row>
    <row r="33" spans="1:11">
      <c r="A33" s="7">
        <f>IFERROR(DATE(LEFT('BM011'!C23,4),RIGHT('BM011'!C23,1)*3-2,1),"")</f>
        <v>35339</v>
      </c>
      <c r="B33">
        <v>8358</v>
      </c>
      <c r="C33">
        <v>5306</v>
      </c>
      <c r="D33">
        <v>8199</v>
      </c>
      <c r="E33">
        <v>7967</v>
      </c>
      <c r="F33">
        <v>7292</v>
      </c>
      <c r="G33">
        <v>6101</v>
      </c>
      <c r="H33">
        <v>5520</v>
      </c>
      <c r="I33">
        <v>5884</v>
      </c>
      <c r="J33">
        <v>5113</v>
      </c>
      <c r="K33">
        <v>5945</v>
      </c>
    </row>
    <row r="34" spans="1:11">
      <c r="A34" s="7">
        <f>IFERROR(DATE(LEFT('BM011'!C24,4),RIGHT('BM011'!C24,1)*3-2,1),"")</f>
        <v>35431</v>
      </c>
      <c r="B34">
        <v>9250</v>
      </c>
      <c r="C34">
        <v>5625</v>
      </c>
      <c r="D34">
        <v>9251</v>
      </c>
      <c r="E34">
        <v>8435</v>
      </c>
      <c r="F34">
        <v>8015</v>
      </c>
      <c r="G34">
        <v>6896</v>
      </c>
      <c r="H34">
        <v>5819</v>
      </c>
      <c r="I34">
        <v>6189</v>
      </c>
      <c r="J34">
        <v>5179</v>
      </c>
      <c r="K34">
        <v>6589</v>
      </c>
    </row>
    <row r="35" spans="1:11">
      <c r="A35" s="7">
        <f>IFERROR(DATE(LEFT('BM011'!C25,4),RIGHT('BM011'!C25,1)*3-2,1),"")</f>
        <v>35521</v>
      </c>
      <c r="B35">
        <v>9896</v>
      </c>
      <c r="C35">
        <v>6619</v>
      </c>
      <c r="D35">
        <v>9537</v>
      </c>
      <c r="E35">
        <v>8681</v>
      </c>
      <c r="F35">
        <v>8348</v>
      </c>
      <c r="G35">
        <v>7103</v>
      </c>
      <c r="H35">
        <v>6082</v>
      </c>
      <c r="I35">
        <v>6427</v>
      </c>
      <c r="J35">
        <v>5694</v>
      </c>
      <c r="K35">
        <v>6671</v>
      </c>
    </row>
    <row r="36" spans="1:11">
      <c r="A36" s="7">
        <f>IFERROR(DATE(LEFT('BM011'!C26,4),RIGHT('BM011'!C26,1)*3-2,1),"")</f>
        <v>35612</v>
      </c>
      <c r="B36">
        <v>9826</v>
      </c>
      <c r="C36">
        <v>6775</v>
      </c>
      <c r="D36">
        <v>9444</v>
      </c>
      <c r="E36">
        <v>9009</v>
      </c>
      <c r="F36">
        <v>8557</v>
      </c>
      <c r="G36">
        <v>7662</v>
      </c>
      <c r="H36">
        <v>6343</v>
      </c>
      <c r="I36">
        <v>6810</v>
      </c>
      <c r="J36">
        <v>5999</v>
      </c>
      <c r="K36">
        <v>6962</v>
      </c>
    </row>
    <row r="37" spans="1:11">
      <c r="A37" s="7">
        <f>IFERROR(DATE(LEFT('BM011'!C27,4),RIGHT('BM011'!C27,1)*3-2,1),"")</f>
        <v>35704</v>
      </c>
      <c r="B37">
        <v>10564</v>
      </c>
      <c r="C37">
        <v>7197</v>
      </c>
      <c r="D37">
        <v>10020</v>
      </c>
      <c r="E37">
        <v>9344</v>
      </c>
      <c r="F37">
        <v>8976</v>
      </c>
      <c r="G37">
        <v>7968</v>
      </c>
      <c r="H37">
        <v>6543</v>
      </c>
      <c r="I37">
        <v>6982</v>
      </c>
      <c r="J37">
        <v>6219</v>
      </c>
      <c r="K37">
        <v>7212</v>
      </c>
    </row>
    <row r="38" spans="1:11">
      <c r="A38" s="7">
        <f>IFERROR(DATE(LEFT('BM011'!C28,4),RIGHT('BM011'!C28,1)*3-2,1),"")</f>
        <v>35796</v>
      </c>
      <c r="B38">
        <v>11148</v>
      </c>
      <c r="C38">
        <v>7641</v>
      </c>
      <c r="D38">
        <v>10169</v>
      </c>
      <c r="E38">
        <v>9661</v>
      </c>
      <c r="F38">
        <v>9486</v>
      </c>
      <c r="G38">
        <v>7839</v>
      </c>
      <c r="H38">
        <v>6861</v>
      </c>
      <c r="I38">
        <v>7314</v>
      </c>
      <c r="J38">
        <v>6742</v>
      </c>
      <c r="K38">
        <v>8366</v>
      </c>
    </row>
    <row r="39" spans="1:11">
      <c r="A39" s="7">
        <f>IFERROR(DATE(LEFT('BM011'!C29,4),RIGHT('BM011'!C29,1)*3-2,1),"")</f>
        <v>35886</v>
      </c>
      <c r="B39">
        <v>11588</v>
      </c>
      <c r="C39">
        <v>8568</v>
      </c>
      <c r="D39">
        <v>11604</v>
      </c>
      <c r="E39">
        <v>10193</v>
      </c>
      <c r="F39">
        <v>10180</v>
      </c>
      <c r="G39">
        <v>8606</v>
      </c>
      <c r="H39">
        <v>7494</v>
      </c>
      <c r="I39">
        <v>7628</v>
      </c>
      <c r="J39">
        <v>7218</v>
      </c>
      <c r="K39">
        <v>8369</v>
      </c>
    </row>
    <row r="40" spans="1:11">
      <c r="A40" s="7">
        <f>IFERROR(DATE(LEFT('BM011'!C30,4),RIGHT('BM011'!C30,1)*3-2,1),"")</f>
        <v>35977</v>
      </c>
      <c r="B40">
        <v>12312</v>
      </c>
      <c r="C40">
        <v>8956</v>
      </c>
      <c r="D40">
        <v>11451</v>
      </c>
      <c r="E40">
        <v>10694</v>
      </c>
      <c r="F40">
        <v>10880</v>
      </c>
      <c r="G40">
        <v>8857</v>
      </c>
      <c r="H40">
        <v>8059</v>
      </c>
      <c r="I40">
        <v>8302</v>
      </c>
      <c r="J40">
        <v>7885</v>
      </c>
      <c r="K40">
        <v>8586</v>
      </c>
    </row>
    <row r="41" spans="1:11">
      <c r="A41" s="7">
        <f>IFERROR(DATE(LEFT('BM011'!C31,4),RIGHT('BM011'!C31,1)*3-2,1),"")</f>
        <v>36069</v>
      </c>
      <c r="B41">
        <v>12526</v>
      </c>
      <c r="C41">
        <v>9365</v>
      </c>
      <c r="D41">
        <v>11142</v>
      </c>
      <c r="E41">
        <v>10774</v>
      </c>
      <c r="F41">
        <v>10921</v>
      </c>
      <c r="G41">
        <v>9208</v>
      </c>
      <c r="H41">
        <v>8729</v>
      </c>
      <c r="I41">
        <v>8570</v>
      </c>
      <c r="J41">
        <v>8346</v>
      </c>
      <c r="K41">
        <v>9293</v>
      </c>
    </row>
    <row r="42" spans="1:11">
      <c r="A42" s="7">
        <f>IFERROR(DATE(LEFT('BM011'!C32,4),RIGHT('BM011'!C32,1)*3-2,1),"")</f>
        <v>36161</v>
      </c>
      <c r="B42">
        <v>13339</v>
      </c>
      <c r="C42">
        <v>9924</v>
      </c>
      <c r="D42">
        <v>12060</v>
      </c>
      <c r="E42">
        <v>11563</v>
      </c>
      <c r="F42">
        <v>11444</v>
      </c>
      <c r="G42">
        <v>10348</v>
      </c>
      <c r="H42">
        <v>9401</v>
      </c>
      <c r="I42">
        <v>9092</v>
      </c>
      <c r="J42">
        <v>8832</v>
      </c>
      <c r="K42">
        <v>9550</v>
      </c>
    </row>
    <row r="43" spans="1:11">
      <c r="A43" s="7">
        <f>IFERROR(DATE(LEFT('BM011'!C33,4),RIGHT('BM011'!C33,1)*3-2,1),"")</f>
        <v>36251</v>
      </c>
      <c r="B43">
        <v>13653</v>
      </c>
      <c r="C43">
        <v>10086</v>
      </c>
      <c r="D43">
        <v>12830</v>
      </c>
      <c r="E43">
        <v>12027</v>
      </c>
      <c r="F43">
        <v>12046</v>
      </c>
      <c r="G43">
        <v>10715</v>
      </c>
      <c r="H43">
        <v>9706</v>
      </c>
      <c r="I43">
        <v>10027</v>
      </c>
      <c r="J43">
        <v>9434</v>
      </c>
      <c r="K43">
        <v>10560</v>
      </c>
    </row>
    <row r="44" spans="1:11">
      <c r="A44" s="7">
        <f>IFERROR(DATE(LEFT('BM011'!C34,4),RIGHT('BM011'!C34,1)*3-2,1),"")</f>
        <v>36342</v>
      </c>
      <c r="B44">
        <v>15129</v>
      </c>
      <c r="C44">
        <v>10876</v>
      </c>
      <c r="D44">
        <v>13344</v>
      </c>
      <c r="E44">
        <v>12850</v>
      </c>
      <c r="F44">
        <v>12603</v>
      </c>
      <c r="G44">
        <v>11512</v>
      </c>
      <c r="H44">
        <v>10293</v>
      </c>
      <c r="I44">
        <v>10371</v>
      </c>
      <c r="J44">
        <v>10014</v>
      </c>
      <c r="K44">
        <v>10962</v>
      </c>
    </row>
    <row r="45" spans="1:11">
      <c r="A45" s="7">
        <f>IFERROR(DATE(LEFT('BM011'!C35,4),RIGHT('BM011'!C35,1)*3-2,1),"")</f>
        <v>36434</v>
      </c>
      <c r="B45">
        <v>13084</v>
      </c>
      <c r="C45">
        <v>10896</v>
      </c>
      <c r="D45">
        <v>14011</v>
      </c>
      <c r="E45">
        <v>12689</v>
      </c>
      <c r="F45">
        <v>12727</v>
      </c>
      <c r="G45">
        <v>11573</v>
      </c>
      <c r="H45">
        <v>10322</v>
      </c>
      <c r="I45">
        <v>10470</v>
      </c>
      <c r="J45">
        <v>9582</v>
      </c>
      <c r="K45">
        <v>10790</v>
      </c>
    </row>
    <row r="46" spans="1:11">
      <c r="A46" s="7">
        <f>IFERROR(DATE(LEFT('BM011'!C36,4),RIGHT('BM011'!C36,1)*3-2,1),"")</f>
        <v>36526</v>
      </c>
      <c r="B46">
        <v>14899</v>
      </c>
      <c r="C46">
        <v>11458</v>
      </c>
      <c r="D46">
        <v>13613</v>
      </c>
      <c r="E46">
        <v>12788</v>
      </c>
      <c r="F46">
        <v>12590</v>
      </c>
      <c r="G46">
        <v>11702</v>
      </c>
      <c r="H46">
        <v>10923</v>
      </c>
      <c r="I46">
        <v>10864</v>
      </c>
      <c r="J46">
        <v>10545</v>
      </c>
      <c r="K46">
        <v>11443</v>
      </c>
    </row>
    <row r="47" spans="1:11">
      <c r="A47" s="7">
        <f>IFERROR(DATE(LEFT('BM011'!C37,4),RIGHT('BM011'!C37,1)*3-2,1),"")</f>
        <v>36617</v>
      </c>
      <c r="B47">
        <v>15248</v>
      </c>
      <c r="C47">
        <v>13297</v>
      </c>
      <c r="D47">
        <v>14140</v>
      </c>
      <c r="E47">
        <v>13425</v>
      </c>
      <c r="F47">
        <v>13631</v>
      </c>
      <c r="G47">
        <v>12384</v>
      </c>
      <c r="H47">
        <v>11642</v>
      </c>
      <c r="I47">
        <v>11424</v>
      </c>
      <c r="J47">
        <v>10671</v>
      </c>
      <c r="K47">
        <v>11725</v>
      </c>
    </row>
    <row r="48" spans="1:11">
      <c r="A48" s="7">
        <f>IFERROR(DATE(LEFT('BM011'!C38,4),RIGHT('BM011'!C38,1)*3-2,1),"")</f>
        <v>36708</v>
      </c>
      <c r="B48">
        <v>16773</v>
      </c>
      <c r="C48">
        <v>12727</v>
      </c>
      <c r="D48">
        <v>14641</v>
      </c>
      <c r="E48">
        <v>13659</v>
      </c>
      <c r="F48">
        <v>14000</v>
      </c>
      <c r="G48">
        <v>12277</v>
      </c>
      <c r="H48">
        <v>11835</v>
      </c>
      <c r="I48">
        <v>11723</v>
      </c>
      <c r="J48">
        <v>10945</v>
      </c>
      <c r="K48">
        <v>11838</v>
      </c>
    </row>
    <row r="49" spans="1:11">
      <c r="A49" s="7">
        <f>IFERROR(DATE(LEFT('BM011'!C39,4),RIGHT('BM011'!C39,1)*3-2,1),"")</f>
        <v>36800</v>
      </c>
      <c r="B49">
        <v>15965</v>
      </c>
      <c r="C49">
        <v>13704</v>
      </c>
      <c r="D49">
        <v>14394</v>
      </c>
      <c r="E49">
        <v>14158</v>
      </c>
      <c r="F49">
        <v>14073</v>
      </c>
      <c r="G49">
        <v>13351</v>
      </c>
      <c r="H49">
        <v>12520</v>
      </c>
      <c r="I49">
        <v>12113</v>
      </c>
      <c r="J49">
        <v>11444</v>
      </c>
      <c r="K49">
        <v>12807</v>
      </c>
    </row>
    <row r="50" spans="1:11">
      <c r="A50" s="7">
        <f>IFERROR(DATE(LEFT('BM011'!C40,4),RIGHT('BM011'!C40,1)*3-2,1),"")</f>
        <v>36892</v>
      </c>
      <c r="B50">
        <v>17279</v>
      </c>
      <c r="C50">
        <v>14366</v>
      </c>
      <c r="D50">
        <v>15512</v>
      </c>
      <c r="E50">
        <v>15133</v>
      </c>
      <c r="F50">
        <v>14903</v>
      </c>
      <c r="G50">
        <v>13985</v>
      </c>
      <c r="H50">
        <v>13272</v>
      </c>
      <c r="I50">
        <v>12482</v>
      </c>
      <c r="J50">
        <v>11773</v>
      </c>
      <c r="K50">
        <v>13187</v>
      </c>
    </row>
    <row r="51" spans="1:11">
      <c r="A51" s="7">
        <f>IFERROR(DATE(LEFT('BM011'!C41,4),RIGHT('BM011'!C41,1)*3-2,1),"")</f>
        <v>36982</v>
      </c>
      <c r="B51">
        <v>18314</v>
      </c>
      <c r="C51">
        <v>14836</v>
      </c>
      <c r="D51">
        <v>16271</v>
      </c>
      <c r="E51">
        <v>15726</v>
      </c>
      <c r="F51">
        <v>15672</v>
      </c>
      <c r="G51">
        <v>14895</v>
      </c>
      <c r="H51">
        <v>13847</v>
      </c>
      <c r="I51">
        <v>13603</v>
      </c>
      <c r="J51">
        <v>12771</v>
      </c>
      <c r="K51">
        <v>13956</v>
      </c>
    </row>
    <row r="52" spans="1:11">
      <c r="A52" s="7">
        <f>IFERROR(DATE(LEFT('BM011'!C42,4),RIGHT('BM011'!C42,1)*3-2,1),"")</f>
        <v>37073</v>
      </c>
      <c r="B52">
        <v>18841</v>
      </c>
      <c r="C52">
        <v>15713</v>
      </c>
      <c r="D52">
        <v>16709</v>
      </c>
      <c r="E52">
        <v>16078</v>
      </c>
      <c r="F52">
        <v>16407</v>
      </c>
      <c r="G52">
        <v>15723</v>
      </c>
      <c r="H52">
        <v>14966</v>
      </c>
      <c r="I52">
        <v>14604</v>
      </c>
      <c r="J52">
        <v>13839</v>
      </c>
      <c r="K52">
        <v>14592</v>
      </c>
    </row>
    <row r="53" spans="1:11">
      <c r="A53" s="7">
        <f>IFERROR(DATE(LEFT('BM011'!C43,4),RIGHT('BM011'!C43,1)*3-2,1),"")</f>
        <v>37165</v>
      </c>
      <c r="B53">
        <v>18232</v>
      </c>
      <c r="C53">
        <v>15051</v>
      </c>
      <c r="D53">
        <v>16401</v>
      </c>
      <c r="E53">
        <v>16678</v>
      </c>
      <c r="F53">
        <v>16637</v>
      </c>
      <c r="G53">
        <v>15364</v>
      </c>
      <c r="H53">
        <v>15097</v>
      </c>
      <c r="I53">
        <v>14648</v>
      </c>
      <c r="J53">
        <v>14774</v>
      </c>
      <c r="K53">
        <v>13962</v>
      </c>
    </row>
    <row r="54" spans="1:11">
      <c r="A54" s="7">
        <f>IFERROR(DATE(LEFT('BM011'!C44,4),RIGHT('BM011'!C44,1)*3-2,1),"")</f>
        <v>37257</v>
      </c>
      <c r="B54">
        <v>19755</v>
      </c>
      <c r="C54">
        <v>16325</v>
      </c>
      <c r="D54">
        <v>17371</v>
      </c>
      <c r="E54">
        <v>17217</v>
      </c>
      <c r="F54">
        <v>16818</v>
      </c>
      <c r="G54">
        <v>16295</v>
      </c>
      <c r="H54">
        <v>15471</v>
      </c>
      <c r="I54">
        <v>15032</v>
      </c>
      <c r="J54">
        <v>14379</v>
      </c>
      <c r="K54">
        <v>15122</v>
      </c>
    </row>
    <row r="55" spans="1:11">
      <c r="A55" s="7">
        <f>IFERROR(DATE(LEFT('BM011'!C45,4),RIGHT('BM011'!C45,1)*3-2,1),"")</f>
        <v>37347</v>
      </c>
      <c r="B55">
        <v>20131</v>
      </c>
      <c r="C55">
        <v>17019</v>
      </c>
      <c r="D55">
        <v>17508</v>
      </c>
      <c r="E55">
        <v>17421</v>
      </c>
      <c r="F55">
        <v>17561</v>
      </c>
      <c r="G55">
        <v>16258</v>
      </c>
      <c r="H55">
        <v>15764</v>
      </c>
      <c r="I55">
        <v>15668</v>
      </c>
      <c r="J55">
        <v>14924</v>
      </c>
      <c r="K55">
        <v>15003</v>
      </c>
    </row>
    <row r="56" spans="1:11">
      <c r="A56" s="7">
        <f>IFERROR(DATE(LEFT('BM011'!C46,4),RIGHT('BM011'!C46,1)*3-2,1),"")</f>
        <v>37438</v>
      </c>
      <c r="B56">
        <v>20897</v>
      </c>
      <c r="C56">
        <v>17306</v>
      </c>
      <c r="D56">
        <v>18082</v>
      </c>
      <c r="E56">
        <v>17617</v>
      </c>
      <c r="F56">
        <v>17500</v>
      </c>
      <c r="G56">
        <v>17338</v>
      </c>
      <c r="H56">
        <v>16293</v>
      </c>
      <c r="I56">
        <v>15830</v>
      </c>
      <c r="J56">
        <v>14950</v>
      </c>
      <c r="K56">
        <v>15932</v>
      </c>
    </row>
    <row r="57" spans="1:11">
      <c r="A57" s="7">
        <f>IFERROR(DATE(LEFT('BM011'!C47,4),RIGHT('BM011'!C47,1)*3-2,1),"")</f>
        <v>37530</v>
      </c>
      <c r="B57">
        <v>19956</v>
      </c>
      <c r="C57">
        <v>17091</v>
      </c>
      <c r="D57">
        <v>17859</v>
      </c>
      <c r="E57">
        <v>17559</v>
      </c>
      <c r="F57">
        <v>17408</v>
      </c>
      <c r="G57">
        <v>16808</v>
      </c>
      <c r="H57">
        <v>16234</v>
      </c>
      <c r="I57">
        <v>15714</v>
      </c>
      <c r="J57">
        <v>14676</v>
      </c>
      <c r="K57">
        <v>15347</v>
      </c>
    </row>
    <row r="58" spans="1:11">
      <c r="A58" s="7">
        <f>IFERROR(DATE(LEFT('BM011'!C48,4),RIGHT('BM011'!C48,1)*3-2,1),"")</f>
        <v>37622</v>
      </c>
      <c r="B58">
        <v>22357</v>
      </c>
      <c r="C58">
        <v>16981</v>
      </c>
      <c r="D58">
        <v>18272</v>
      </c>
      <c r="E58">
        <v>17501</v>
      </c>
      <c r="F58">
        <v>18051</v>
      </c>
      <c r="G58">
        <v>17326</v>
      </c>
      <c r="H58">
        <v>17454</v>
      </c>
      <c r="I58">
        <v>16590</v>
      </c>
      <c r="J58">
        <v>15139</v>
      </c>
      <c r="K58">
        <v>16091</v>
      </c>
    </row>
    <row r="59" spans="1:11">
      <c r="A59" s="7">
        <f>IFERROR(DATE(LEFT('BM011'!C49,4),RIGHT('BM011'!C49,1)*3-2,1),"")</f>
        <v>37712</v>
      </c>
      <c r="B59">
        <v>22806</v>
      </c>
      <c r="C59">
        <v>17958</v>
      </c>
      <c r="D59">
        <v>17766</v>
      </c>
      <c r="E59">
        <v>17908</v>
      </c>
      <c r="F59">
        <v>17750</v>
      </c>
      <c r="G59">
        <v>17473</v>
      </c>
      <c r="H59">
        <v>17247</v>
      </c>
      <c r="I59">
        <v>17056</v>
      </c>
      <c r="J59">
        <v>15757</v>
      </c>
      <c r="K59">
        <v>16486</v>
      </c>
    </row>
    <row r="60" spans="1:11">
      <c r="A60" s="7">
        <f>IFERROR(DATE(LEFT('BM011'!C50,4),RIGHT('BM011'!C50,1)*3-2,1),"")</f>
        <v>37803</v>
      </c>
      <c r="B60">
        <v>21503</v>
      </c>
      <c r="C60">
        <v>18547</v>
      </c>
      <c r="D60">
        <v>18727</v>
      </c>
      <c r="E60">
        <v>18669</v>
      </c>
      <c r="F60">
        <v>18109</v>
      </c>
      <c r="G60">
        <v>17992</v>
      </c>
      <c r="H60">
        <v>17509</v>
      </c>
      <c r="I60">
        <v>16564</v>
      </c>
      <c r="J60">
        <v>15281</v>
      </c>
      <c r="K60">
        <v>16323</v>
      </c>
    </row>
    <row r="61" spans="1:11">
      <c r="A61" s="7">
        <f>IFERROR(DATE(LEFT('BM011'!C51,4),RIGHT('BM011'!C51,1)*3-2,1),"")</f>
        <v>37895</v>
      </c>
      <c r="B61">
        <v>22631</v>
      </c>
      <c r="C61">
        <v>18387</v>
      </c>
      <c r="D61">
        <v>18361</v>
      </c>
      <c r="E61">
        <v>18337</v>
      </c>
      <c r="F61">
        <v>18112</v>
      </c>
      <c r="G61">
        <v>18045</v>
      </c>
      <c r="H61">
        <v>17272</v>
      </c>
      <c r="I61">
        <v>16751</v>
      </c>
      <c r="J61">
        <v>16429</v>
      </c>
      <c r="K61">
        <v>16763</v>
      </c>
    </row>
    <row r="62" spans="1:11">
      <c r="A62" s="7">
        <f>IFERROR(DATE(LEFT('BM011'!C52,4),RIGHT('BM011'!C52,1)*3-2,1),"")</f>
        <v>37987</v>
      </c>
      <c r="B62">
        <v>22513</v>
      </c>
      <c r="C62">
        <v>19542</v>
      </c>
      <c r="D62">
        <v>19145</v>
      </c>
      <c r="E62">
        <v>18826</v>
      </c>
      <c r="F62">
        <v>19422</v>
      </c>
      <c r="G62">
        <v>18399</v>
      </c>
      <c r="H62">
        <v>18249</v>
      </c>
      <c r="I62">
        <v>17223</v>
      </c>
      <c r="J62">
        <v>16975</v>
      </c>
      <c r="K62">
        <v>17665</v>
      </c>
    </row>
    <row r="63" spans="1:11">
      <c r="A63" s="7">
        <f>IFERROR(DATE(LEFT('BM011'!C53,4),RIGHT('BM011'!C53,1)*3-2,1),"")</f>
        <v>38078</v>
      </c>
      <c r="B63">
        <v>23563</v>
      </c>
      <c r="C63">
        <v>20415</v>
      </c>
      <c r="D63">
        <v>20136</v>
      </c>
      <c r="E63">
        <v>19685</v>
      </c>
      <c r="F63">
        <v>20326</v>
      </c>
      <c r="G63">
        <v>19666</v>
      </c>
      <c r="H63">
        <v>18919</v>
      </c>
      <c r="I63">
        <v>18051</v>
      </c>
      <c r="J63">
        <v>17599</v>
      </c>
      <c r="K63">
        <v>17366</v>
      </c>
    </row>
    <row r="64" spans="1:11">
      <c r="A64" s="7">
        <f>IFERROR(DATE(LEFT('BM011'!C54,4),RIGHT('BM011'!C54,1)*3-2,1),"")</f>
        <v>38169</v>
      </c>
      <c r="B64">
        <v>26088</v>
      </c>
      <c r="C64">
        <v>21556</v>
      </c>
      <c r="D64">
        <v>21016</v>
      </c>
      <c r="E64">
        <v>20639</v>
      </c>
      <c r="F64">
        <v>21586</v>
      </c>
      <c r="G64">
        <v>21163</v>
      </c>
      <c r="H64">
        <v>19636</v>
      </c>
      <c r="I64">
        <v>19077</v>
      </c>
      <c r="J64">
        <v>18607</v>
      </c>
      <c r="K64">
        <v>18185</v>
      </c>
    </row>
    <row r="65" spans="1:11">
      <c r="A65" s="7">
        <f>IFERROR(DATE(LEFT('BM011'!C55,4),RIGHT('BM011'!C55,1)*3-2,1),"")</f>
        <v>38261</v>
      </c>
      <c r="B65">
        <v>26488</v>
      </c>
      <c r="C65">
        <v>22595</v>
      </c>
      <c r="D65">
        <v>22584</v>
      </c>
      <c r="E65">
        <v>21665</v>
      </c>
      <c r="F65">
        <v>22950</v>
      </c>
      <c r="G65">
        <v>21841</v>
      </c>
      <c r="H65">
        <v>20601</v>
      </c>
      <c r="I65">
        <v>19441</v>
      </c>
      <c r="J65">
        <v>18849</v>
      </c>
      <c r="K65">
        <v>19030</v>
      </c>
    </row>
    <row r="66" spans="1:11">
      <c r="A66" s="7">
        <f>IFERROR(DATE(LEFT('BM011'!C56,4),RIGHT('BM011'!C56,1)*3-2,1),"")</f>
        <v>38353</v>
      </c>
      <c r="B66">
        <v>27099</v>
      </c>
      <c r="C66">
        <v>23766</v>
      </c>
      <c r="D66">
        <v>24266</v>
      </c>
      <c r="E66">
        <v>23265</v>
      </c>
      <c r="F66">
        <v>24533</v>
      </c>
      <c r="G66">
        <v>22975</v>
      </c>
      <c r="H66">
        <v>21812</v>
      </c>
      <c r="I66">
        <v>20674</v>
      </c>
      <c r="J66">
        <v>19920</v>
      </c>
      <c r="K66">
        <v>20293</v>
      </c>
    </row>
    <row r="67" spans="1:11">
      <c r="A67" s="7">
        <f>IFERROR(DATE(LEFT('BM011'!C57,4),RIGHT('BM011'!C57,1)*3-2,1),"")</f>
        <v>38443</v>
      </c>
      <c r="B67">
        <v>29562</v>
      </c>
      <c r="C67">
        <v>26305</v>
      </c>
      <c r="D67">
        <v>26621</v>
      </c>
      <c r="E67">
        <v>25929</v>
      </c>
      <c r="F67">
        <v>27627</v>
      </c>
      <c r="G67">
        <v>24885</v>
      </c>
      <c r="H67">
        <v>23554</v>
      </c>
      <c r="I67">
        <v>23201</v>
      </c>
      <c r="J67">
        <v>22711</v>
      </c>
      <c r="K67">
        <v>22913</v>
      </c>
    </row>
    <row r="68" spans="1:11">
      <c r="A68" s="7">
        <f>IFERROR(DATE(LEFT('BM011'!C58,4),RIGHT('BM011'!C58,1)*3-2,1),"")</f>
        <v>38534</v>
      </c>
      <c r="B68">
        <v>33519</v>
      </c>
      <c r="C68">
        <v>29129</v>
      </c>
      <c r="D68">
        <v>29498</v>
      </c>
      <c r="E68">
        <v>27685</v>
      </c>
      <c r="F68">
        <v>30266</v>
      </c>
      <c r="G68">
        <v>28323</v>
      </c>
      <c r="H68">
        <v>26002</v>
      </c>
      <c r="I68">
        <v>26039</v>
      </c>
      <c r="J68">
        <v>25540</v>
      </c>
      <c r="K68">
        <v>25079</v>
      </c>
    </row>
    <row r="69" spans="1:11">
      <c r="A69" s="7">
        <f>IFERROR(DATE(LEFT('BM011'!C59,4),RIGHT('BM011'!C59,1)*3-2,1),"")</f>
        <v>38626</v>
      </c>
      <c r="B69">
        <v>35044</v>
      </c>
      <c r="C69">
        <v>30565</v>
      </c>
      <c r="D69">
        <v>31136</v>
      </c>
      <c r="E69">
        <v>30531</v>
      </c>
      <c r="F69">
        <v>31337</v>
      </c>
      <c r="G69">
        <v>29904</v>
      </c>
      <c r="H69">
        <v>29174</v>
      </c>
      <c r="I69">
        <v>26970</v>
      </c>
      <c r="J69">
        <v>28258</v>
      </c>
      <c r="K69">
        <v>26552</v>
      </c>
    </row>
    <row r="70" spans="1:11">
      <c r="A70" s="7">
        <f>IFERROR(DATE(LEFT('BM011'!C60,4),RIGHT('BM011'!C60,1)*3-2,1),"")</f>
        <v>38718</v>
      </c>
      <c r="B70">
        <v>36125</v>
      </c>
      <c r="C70">
        <v>30930</v>
      </c>
      <c r="D70">
        <v>32972</v>
      </c>
      <c r="E70">
        <v>34114</v>
      </c>
      <c r="F70">
        <v>33690</v>
      </c>
      <c r="G70">
        <v>30568</v>
      </c>
      <c r="H70">
        <v>28946</v>
      </c>
      <c r="I70">
        <v>24330</v>
      </c>
      <c r="J70">
        <v>28862</v>
      </c>
      <c r="K70">
        <v>27711</v>
      </c>
    </row>
    <row r="71" spans="1:11">
      <c r="A71" s="7">
        <f>IFERROR(DATE(LEFT('BM011'!C61,4),RIGHT('BM011'!C61,1)*3-2,1),"")</f>
        <v>38808</v>
      </c>
      <c r="B71">
        <v>37844</v>
      </c>
      <c r="C71">
        <v>33164</v>
      </c>
      <c r="D71">
        <v>34270</v>
      </c>
      <c r="E71">
        <v>34814</v>
      </c>
      <c r="F71">
        <v>34518</v>
      </c>
      <c r="G71">
        <v>31980</v>
      </c>
      <c r="H71">
        <v>32158</v>
      </c>
      <c r="I71">
        <v>26121</v>
      </c>
      <c r="J71">
        <v>28811</v>
      </c>
      <c r="K71">
        <v>29222</v>
      </c>
    </row>
    <row r="72" spans="1:11">
      <c r="A72" s="7">
        <f>IFERROR(DATE(LEFT('BM011'!C62,4),RIGHT('BM011'!C62,1)*3-2,1),"")</f>
        <v>38899</v>
      </c>
      <c r="B72">
        <v>38842</v>
      </c>
      <c r="C72">
        <v>31843</v>
      </c>
      <c r="D72">
        <v>34084</v>
      </c>
      <c r="E72">
        <v>32790</v>
      </c>
      <c r="F72">
        <v>34087</v>
      </c>
      <c r="G72">
        <v>31074</v>
      </c>
      <c r="H72">
        <v>30778</v>
      </c>
      <c r="I72">
        <v>26879</v>
      </c>
      <c r="J72">
        <v>29583</v>
      </c>
      <c r="K72">
        <v>27990</v>
      </c>
    </row>
    <row r="73" spans="1:11">
      <c r="A73" s="7">
        <f>IFERROR(DATE(LEFT('BM011'!C63,4),RIGHT('BM011'!C63,1)*3-2,1),"")</f>
        <v>38991</v>
      </c>
      <c r="B73">
        <v>36740</v>
      </c>
      <c r="C73">
        <v>30372</v>
      </c>
      <c r="D73">
        <v>32771</v>
      </c>
      <c r="E73">
        <v>31220</v>
      </c>
      <c r="F73">
        <v>32001</v>
      </c>
      <c r="G73">
        <v>29996</v>
      </c>
      <c r="H73">
        <v>29352</v>
      </c>
      <c r="I73">
        <v>25128</v>
      </c>
      <c r="J73">
        <v>27193</v>
      </c>
      <c r="K73">
        <v>26967</v>
      </c>
    </row>
    <row r="74" spans="1:11">
      <c r="A74" s="7">
        <f>IFERROR(DATE(LEFT('BM011'!C64,4),RIGHT('BM011'!C64,1)*3-2,1),"")</f>
        <v>39083</v>
      </c>
      <c r="B74">
        <v>36535</v>
      </c>
      <c r="C74">
        <v>29453</v>
      </c>
      <c r="D74">
        <v>32403</v>
      </c>
      <c r="E74">
        <v>29413</v>
      </c>
      <c r="F74">
        <v>30216</v>
      </c>
      <c r="G74">
        <v>27966</v>
      </c>
      <c r="H74">
        <v>27322</v>
      </c>
      <c r="I74">
        <v>24737</v>
      </c>
      <c r="J74">
        <v>27196</v>
      </c>
      <c r="K74">
        <v>25587</v>
      </c>
    </row>
    <row r="75" spans="1:11">
      <c r="A75" s="7">
        <f>IFERROR(DATE(LEFT('BM011'!C65,4),RIGHT('BM011'!C65,1)*3-2,1),"")</f>
        <v>39173</v>
      </c>
      <c r="B75">
        <v>34714</v>
      </c>
      <c r="C75">
        <v>28741</v>
      </c>
      <c r="D75">
        <v>30795</v>
      </c>
      <c r="E75">
        <v>29799</v>
      </c>
      <c r="F75">
        <v>29378</v>
      </c>
      <c r="G75">
        <v>27064</v>
      </c>
      <c r="H75">
        <v>26520</v>
      </c>
      <c r="I75">
        <v>24114</v>
      </c>
      <c r="J75">
        <v>25617</v>
      </c>
      <c r="K75">
        <v>25660</v>
      </c>
    </row>
    <row r="76" spans="1:11">
      <c r="A76" s="7">
        <f>IFERROR(DATE(LEFT('BM011'!C66,4),RIGHT('BM011'!C66,1)*3-2,1),"")</f>
        <v>39264</v>
      </c>
      <c r="B76">
        <v>33976</v>
      </c>
      <c r="C76">
        <v>28899</v>
      </c>
      <c r="D76">
        <v>30884</v>
      </c>
      <c r="E76">
        <v>28503</v>
      </c>
      <c r="F76">
        <v>29709</v>
      </c>
      <c r="G76">
        <v>26301</v>
      </c>
      <c r="H76">
        <v>26646</v>
      </c>
      <c r="I76">
        <v>23389</v>
      </c>
      <c r="J76">
        <v>23960</v>
      </c>
      <c r="K76">
        <v>24761</v>
      </c>
    </row>
    <row r="77" spans="1:11">
      <c r="A77" s="7">
        <f>IFERROR(DATE(LEFT('BM011'!C67,4),RIGHT('BM011'!C67,1)*3-2,1),"")</f>
        <v>39356</v>
      </c>
      <c r="B77">
        <v>33361</v>
      </c>
      <c r="C77">
        <v>26722</v>
      </c>
      <c r="D77">
        <v>29515</v>
      </c>
      <c r="E77">
        <v>27269</v>
      </c>
      <c r="F77">
        <v>27646</v>
      </c>
      <c r="G77">
        <v>25801</v>
      </c>
      <c r="H77">
        <v>25319</v>
      </c>
      <c r="I77">
        <v>21480</v>
      </c>
      <c r="J77">
        <v>26473</v>
      </c>
      <c r="K77">
        <v>22505</v>
      </c>
    </row>
    <row r="78" spans="1:11">
      <c r="A78" s="7">
        <f>IFERROR(DATE(LEFT('BM011'!C68,4),RIGHT('BM011'!C68,1)*3-2,1),"")</f>
        <v>39448</v>
      </c>
      <c r="B78">
        <v>31281</v>
      </c>
      <c r="C78">
        <v>26487</v>
      </c>
      <c r="D78">
        <v>28423</v>
      </c>
      <c r="E78">
        <v>26240</v>
      </c>
      <c r="F78">
        <v>26136</v>
      </c>
      <c r="G78">
        <v>24260</v>
      </c>
      <c r="H78">
        <v>24574</v>
      </c>
      <c r="I78">
        <v>21118</v>
      </c>
      <c r="J78">
        <v>25012</v>
      </c>
      <c r="K78">
        <v>22453</v>
      </c>
    </row>
    <row r="79" spans="1:11">
      <c r="A79" s="7">
        <f>IFERROR(DATE(LEFT('BM011'!C69,4),RIGHT('BM011'!C69,1)*3-2,1),"")</f>
        <v>39539</v>
      </c>
      <c r="B79">
        <v>31890</v>
      </c>
      <c r="C79">
        <v>26516</v>
      </c>
      <c r="D79">
        <v>28719</v>
      </c>
      <c r="E79">
        <v>26041</v>
      </c>
      <c r="F79">
        <v>26973</v>
      </c>
      <c r="G79">
        <v>23958</v>
      </c>
      <c r="H79">
        <v>24229</v>
      </c>
      <c r="I79">
        <v>20223</v>
      </c>
      <c r="J79">
        <v>22496</v>
      </c>
      <c r="K79">
        <v>21837</v>
      </c>
    </row>
    <row r="80" spans="1:11">
      <c r="A80" s="7">
        <f>IFERROR(DATE(LEFT('BM011'!C70,4),RIGHT('BM011'!C70,1)*3-2,1),"")</f>
        <v>39630</v>
      </c>
      <c r="B80">
        <v>29764</v>
      </c>
      <c r="C80">
        <v>26758</v>
      </c>
      <c r="D80">
        <v>26271</v>
      </c>
      <c r="E80">
        <v>25238</v>
      </c>
      <c r="F80">
        <v>24974</v>
      </c>
      <c r="G80">
        <v>22214</v>
      </c>
      <c r="H80">
        <v>22466</v>
      </c>
      <c r="I80">
        <v>18905</v>
      </c>
      <c r="J80">
        <v>24997</v>
      </c>
      <c r="K80">
        <v>20335</v>
      </c>
    </row>
    <row r="81" spans="1:11">
      <c r="A81" s="7">
        <f>IFERROR(DATE(LEFT('BM011'!C71,4),RIGHT('BM011'!C71,1)*3-2,1),"")</f>
        <v>39722</v>
      </c>
      <c r="B81">
        <v>27987</v>
      </c>
      <c r="C81">
        <v>23874</v>
      </c>
      <c r="D81">
        <v>24907</v>
      </c>
      <c r="E81">
        <v>22017</v>
      </c>
      <c r="F81">
        <v>23312</v>
      </c>
      <c r="G81">
        <v>18478</v>
      </c>
      <c r="H81">
        <v>21184</v>
      </c>
      <c r="I81">
        <v>17692</v>
      </c>
      <c r="J81">
        <v>20567</v>
      </c>
      <c r="K81">
        <v>19021</v>
      </c>
    </row>
    <row r="82" spans="1:11">
      <c r="A82" s="7">
        <f>IFERROR(DATE(LEFT('BM011'!C72,4),RIGHT('BM011'!C72,1)*3-2,1),"")</f>
        <v>39814</v>
      </c>
      <c r="B82">
        <v>25383</v>
      </c>
      <c r="C82">
        <v>21346</v>
      </c>
      <c r="D82">
        <v>22959</v>
      </c>
      <c r="E82">
        <v>21005</v>
      </c>
      <c r="F82">
        <v>22040</v>
      </c>
      <c r="G82">
        <v>18941</v>
      </c>
      <c r="H82">
        <v>19274</v>
      </c>
      <c r="I82">
        <v>16119</v>
      </c>
      <c r="J82">
        <v>19082</v>
      </c>
      <c r="K82">
        <v>17307</v>
      </c>
    </row>
    <row r="83" spans="1:11">
      <c r="A83" s="7">
        <f>IFERROR(DATE(LEFT('BM011'!C73,4),RIGHT('BM011'!C73,1)*3-2,1),"")</f>
        <v>39904</v>
      </c>
      <c r="B83">
        <v>26081</v>
      </c>
      <c r="C83">
        <v>22537</v>
      </c>
      <c r="D83">
        <v>24218</v>
      </c>
      <c r="E83">
        <v>21023</v>
      </c>
      <c r="F83">
        <v>23064</v>
      </c>
      <c r="G83">
        <v>20119</v>
      </c>
      <c r="H83">
        <v>19660</v>
      </c>
      <c r="I83">
        <v>16356</v>
      </c>
      <c r="J83">
        <v>19697</v>
      </c>
      <c r="K83">
        <v>17836</v>
      </c>
    </row>
    <row r="84" spans="1:11">
      <c r="A84" s="7">
        <f>IFERROR(DATE(LEFT('BM011'!C74,4),RIGHT('BM011'!C74,1)*3-2,1),"")</f>
        <v>39995</v>
      </c>
      <c r="B84">
        <v>27792</v>
      </c>
      <c r="C84">
        <v>22998</v>
      </c>
      <c r="D84">
        <v>24684</v>
      </c>
      <c r="E84">
        <v>22785</v>
      </c>
      <c r="F84">
        <v>22849</v>
      </c>
      <c r="G84">
        <v>19802</v>
      </c>
      <c r="H84">
        <v>19460</v>
      </c>
      <c r="I84">
        <v>16514</v>
      </c>
      <c r="J84">
        <v>21597</v>
      </c>
      <c r="K84">
        <v>18863</v>
      </c>
    </row>
    <row r="85" spans="1:11">
      <c r="A85" s="7">
        <f>IFERROR(DATE(LEFT('BM011'!C75,4),RIGHT('BM011'!C75,1)*3-2,1),"")</f>
        <v>40087</v>
      </c>
      <c r="B85">
        <v>26644</v>
      </c>
      <c r="C85">
        <v>23623</v>
      </c>
      <c r="D85">
        <v>25590</v>
      </c>
      <c r="E85">
        <v>23170</v>
      </c>
      <c r="F85">
        <v>23856</v>
      </c>
      <c r="G85">
        <v>20621</v>
      </c>
      <c r="H85">
        <v>20870</v>
      </c>
      <c r="I85">
        <v>16357</v>
      </c>
      <c r="J85">
        <v>21110</v>
      </c>
      <c r="K85">
        <v>18380</v>
      </c>
    </row>
    <row r="86" spans="1:11">
      <c r="A86" s="7">
        <f>IFERROR(DATE(LEFT('BM011'!C76,4),RIGHT('BM011'!C76,1)*3-2,1),"")</f>
        <v>40179</v>
      </c>
      <c r="B86">
        <v>27631</v>
      </c>
      <c r="C86">
        <v>24788</v>
      </c>
      <c r="D86">
        <v>26607</v>
      </c>
      <c r="E86">
        <v>23368</v>
      </c>
      <c r="F86">
        <v>24725</v>
      </c>
      <c r="G86">
        <v>21201</v>
      </c>
      <c r="H86">
        <v>21657</v>
      </c>
      <c r="I86">
        <v>17442</v>
      </c>
      <c r="J86">
        <v>23426</v>
      </c>
      <c r="K86">
        <v>18787</v>
      </c>
    </row>
    <row r="87" spans="1:11">
      <c r="A87" s="7">
        <f>IFERROR(DATE(LEFT('BM011'!C77,4),RIGHT('BM011'!C77,1)*3-2,1),"")</f>
        <v>40269</v>
      </c>
      <c r="B87">
        <v>30467</v>
      </c>
      <c r="C87">
        <v>25446</v>
      </c>
      <c r="D87">
        <v>27614</v>
      </c>
      <c r="E87">
        <v>24458</v>
      </c>
      <c r="F87">
        <v>25563</v>
      </c>
      <c r="G87">
        <v>21683</v>
      </c>
      <c r="H87">
        <v>22712</v>
      </c>
      <c r="I87">
        <v>18266</v>
      </c>
      <c r="J87">
        <v>23456</v>
      </c>
      <c r="K87">
        <v>19364</v>
      </c>
    </row>
    <row r="88" spans="1:11">
      <c r="A88" s="7">
        <f>IFERROR(DATE(LEFT('BM011'!C78,4),RIGHT('BM011'!C78,1)*3-2,1),"")</f>
        <v>40360</v>
      </c>
      <c r="B88">
        <v>30662</v>
      </c>
      <c r="C88">
        <v>25846</v>
      </c>
      <c r="D88">
        <v>27646</v>
      </c>
      <c r="E88">
        <v>25820</v>
      </c>
      <c r="F88">
        <v>25601</v>
      </c>
      <c r="G88">
        <v>20918</v>
      </c>
      <c r="H88">
        <v>22832</v>
      </c>
      <c r="I88">
        <v>18354</v>
      </c>
      <c r="J88">
        <v>24023</v>
      </c>
      <c r="K88">
        <v>19381</v>
      </c>
    </row>
    <row r="89" spans="1:11">
      <c r="A89" s="7">
        <f>IFERROR(DATE(LEFT('BM011'!C79,4),RIGHT('BM011'!C79,1)*3-2,1),"")</f>
        <v>40452</v>
      </c>
      <c r="B89">
        <v>28413</v>
      </c>
      <c r="C89">
        <v>25766</v>
      </c>
      <c r="D89">
        <v>27647</v>
      </c>
      <c r="E89">
        <v>24801</v>
      </c>
      <c r="F89">
        <v>26429</v>
      </c>
      <c r="G89">
        <v>22068</v>
      </c>
      <c r="H89">
        <v>22272</v>
      </c>
      <c r="I89">
        <v>17464</v>
      </c>
      <c r="J89">
        <v>23652</v>
      </c>
      <c r="K89">
        <v>19706</v>
      </c>
    </row>
    <row r="90" spans="1:11">
      <c r="A90" s="7">
        <f>IFERROR(DATE(LEFT('BM011'!C80,4),RIGHT('BM011'!C80,1)*3-2,1),"")</f>
        <v>40544</v>
      </c>
      <c r="B90">
        <v>29550</v>
      </c>
      <c r="C90">
        <v>24187</v>
      </c>
      <c r="D90">
        <v>28988</v>
      </c>
      <c r="E90">
        <v>26182</v>
      </c>
      <c r="F90">
        <v>26067</v>
      </c>
      <c r="G90">
        <v>22945</v>
      </c>
      <c r="H90">
        <v>23019</v>
      </c>
      <c r="I90">
        <v>17522</v>
      </c>
      <c r="J90">
        <v>22711</v>
      </c>
      <c r="K90">
        <v>20582</v>
      </c>
    </row>
    <row r="91" spans="1:11">
      <c r="A91" s="7">
        <f>IFERROR(DATE(LEFT('BM011'!C81,4),RIGHT('BM011'!C81,1)*3-2,1),"")</f>
        <v>40634</v>
      </c>
      <c r="B91">
        <v>28809</v>
      </c>
      <c r="C91">
        <v>26288</v>
      </c>
      <c r="D91">
        <v>29869</v>
      </c>
      <c r="E91">
        <v>25652</v>
      </c>
      <c r="F91">
        <v>26217</v>
      </c>
      <c r="G91">
        <v>23172</v>
      </c>
      <c r="H91">
        <v>22147</v>
      </c>
      <c r="I91">
        <v>17766</v>
      </c>
      <c r="J91">
        <v>22637</v>
      </c>
      <c r="K91">
        <v>19414</v>
      </c>
    </row>
    <row r="92" spans="1:11">
      <c r="A92" s="7">
        <f>IFERROR(DATE(LEFT('BM011'!C82,4),RIGHT('BM011'!C82,1)*3-2,1),"")</f>
        <v>40725</v>
      </c>
      <c r="B92">
        <v>27569</v>
      </c>
      <c r="C92">
        <v>26234</v>
      </c>
      <c r="D92">
        <v>27290</v>
      </c>
      <c r="E92">
        <v>24644</v>
      </c>
      <c r="F92">
        <v>24826</v>
      </c>
      <c r="G92">
        <v>21514</v>
      </c>
      <c r="H92">
        <v>21472</v>
      </c>
      <c r="I92">
        <v>16759</v>
      </c>
      <c r="J92">
        <v>20239</v>
      </c>
      <c r="K92">
        <v>18106</v>
      </c>
    </row>
    <row r="93" spans="1:11">
      <c r="A93" s="7">
        <f>IFERROR(DATE(LEFT('BM011'!C83,4),RIGHT('BM011'!C83,1)*3-2,1),"")</f>
        <v>40817</v>
      </c>
      <c r="B93">
        <v>28471</v>
      </c>
      <c r="C93">
        <v>25641</v>
      </c>
      <c r="D93">
        <v>26412</v>
      </c>
      <c r="E93">
        <v>25182</v>
      </c>
      <c r="F93">
        <v>24703</v>
      </c>
      <c r="G93">
        <v>21421</v>
      </c>
      <c r="H93">
        <v>22077</v>
      </c>
      <c r="I93">
        <v>16383</v>
      </c>
      <c r="J93">
        <v>19276</v>
      </c>
      <c r="K93">
        <v>18102</v>
      </c>
    </row>
    <row r="94" spans="1:11">
      <c r="A94" s="7">
        <f>IFERROR(DATE(LEFT('BM011'!C84,4),RIGHT('BM011'!C84,1)*3-2,1),"")</f>
        <v>40909</v>
      </c>
      <c r="B94">
        <v>28364</v>
      </c>
      <c r="C94">
        <v>26707</v>
      </c>
      <c r="D94">
        <v>28102</v>
      </c>
      <c r="E94">
        <v>24604</v>
      </c>
      <c r="F94">
        <v>25162</v>
      </c>
      <c r="G94">
        <v>21319</v>
      </c>
      <c r="H94">
        <v>20813</v>
      </c>
      <c r="I94">
        <v>16421</v>
      </c>
      <c r="J94">
        <v>20783</v>
      </c>
      <c r="K94">
        <v>18139</v>
      </c>
    </row>
    <row r="95" spans="1:11">
      <c r="A95" s="7">
        <f>IFERROR(DATE(LEFT('BM011'!C85,4),RIGHT('BM011'!C85,1)*3-2,1),"")</f>
        <v>41000</v>
      </c>
      <c r="B95">
        <v>29111</v>
      </c>
      <c r="C95">
        <v>25388</v>
      </c>
      <c r="D95">
        <v>28866</v>
      </c>
      <c r="E95">
        <v>24734</v>
      </c>
      <c r="F95">
        <v>25570</v>
      </c>
      <c r="G95">
        <v>21346</v>
      </c>
      <c r="H95">
        <v>21230</v>
      </c>
      <c r="I95">
        <v>16401</v>
      </c>
      <c r="J95">
        <v>21493</v>
      </c>
      <c r="K95">
        <v>19266</v>
      </c>
    </row>
    <row r="96" spans="1:11">
      <c r="A96" s="7">
        <f>IFERROR(DATE(LEFT('BM011'!C86,4),RIGHT('BM011'!C86,1)*3-2,1),"")</f>
        <v>41091</v>
      </c>
      <c r="B96">
        <v>30281</v>
      </c>
      <c r="C96">
        <v>27999</v>
      </c>
      <c r="D96">
        <v>29075</v>
      </c>
      <c r="E96">
        <v>24862</v>
      </c>
      <c r="F96">
        <v>26216</v>
      </c>
      <c r="G96">
        <v>23478</v>
      </c>
      <c r="H96">
        <v>21328</v>
      </c>
      <c r="I96">
        <v>16912</v>
      </c>
      <c r="J96">
        <v>21736</v>
      </c>
      <c r="K96">
        <v>18702</v>
      </c>
    </row>
    <row r="97" spans="1:11">
      <c r="A97" s="7">
        <f>IFERROR(DATE(LEFT('BM011'!C87,4),RIGHT('BM011'!C87,1)*3-2,1),"")</f>
        <v>41183</v>
      </c>
      <c r="B97">
        <v>29607</v>
      </c>
      <c r="C97">
        <v>27396</v>
      </c>
      <c r="D97">
        <v>29629</v>
      </c>
      <c r="E97">
        <v>25611</v>
      </c>
      <c r="F97">
        <v>26661</v>
      </c>
      <c r="G97">
        <v>24410</v>
      </c>
      <c r="H97">
        <v>21479</v>
      </c>
      <c r="I97">
        <v>17015</v>
      </c>
      <c r="J97">
        <v>25567</v>
      </c>
      <c r="K97">
        <v>20550</v>
      </c>
    </row>
    <row r="98" spans="1:11">
      <c r="A98" s="7">
        <f>IFERROR(DATE(LEFT('BM011'!C88,4),RIGHT('BM011'!C88,1)*3-2,1),"")</f>
        <v>41275</v>
      </c>
      <c r="B98">
        <v>32662</v>
      </c>
      <c r="C98">
        <v>29812</v>
      </c>
      <c r="D98">
        <v>31561</v>
      </c>
      <c r="E98">
        <v>27492</v>
      </c>
      <c r="F98">
        <v>27478</v>
      </c>
      <c r="G98">
        <v>24091</v>
      </c>
      <c r="H98">
        <v>23070</v>
      </c>
      <c r="I98">
        <v>18781</v>
      </c>
      <c r="J98">
        <v>21848</v>
      </c>
      <c r="K98">
        <v>19938</v>
      </c>
    </row>
    <row r="99" spans="1:11">
      <c r="A99" s="7">
        <f>IFERROR(DATE(LEFT('BM011'!C89,4),RIGHT('BM011'!C89,1)*3-2,1),"")</f>
        <v>41365</v>
      </c>
      <c r="B99">
        <v>33870</v>
      </c>
      <c r="C99">
        <v>28688</v>
      </c>
      <c r="D99">
        <v>32525</v>
      </c>
      <c r="E99">
        <v>27985</v>
      </c>
      <c r="F99">
        <v>29120</v>
      </c>
      <c r="G99">
        <v>25955</v>
      </c>
      <c r="H99">
        <v>24225</v>
      </c>
      <c r="I99">
        <v>18445</v>
      </c>
      <c r="J99">
        <v>24489</v>
      </c>
      <c r="K99">
        <v>21995</v>
      </c>
    </row>
    <row r="100" spans="1:11">
      <c r="A100" s="7">
        <f>IFERROR(DATE(LEFT('BM011'!C90,4),RIGHT('BM011'!C90,1)*3-2,1),"")</f>
        <v>41456</v>
      </c>
      <c r="B100">
        <v>33181</v>
      </c>
      <c r="C100">
        <v>30406</v>
      </c>
      <c r="D100">
        <v>33021</v>
      </c>
      <c r="E100">
        <v>28170</v>
      </c>
      <c r="F100">
        <v>29037</v>
      </c>
      <c r="G100">
        <v>25197</v>
      </c>
      <c r="H100">
        <v>24483</v>
      </c>
      <c r="I100">
        <v>19639</v>
      </c>
      <c r="J100">
        <v>25626</v>
      </c>
      <c r="K100">
        <v>21607</v>
      </c>
    </row>
    <row r="101" spans="1:11">
      <c r="A101" s="7">
        <f>IFERROR(DATE(LEFT('BM011'!C91,4),RIGHT('BM011'!C91,1)*3-2,1),"")</f>
        <v>41548</v>
      </c>
      <c r="B101">
        <v>34124</v>
      </c>
      <c r="C101">
        <v>32141</v>
      </c>
      <c r="D101">
        <v>33957</v>
      </c>
      <c r="E101">
        <v>28871</v>
      </c>
      <c r="F101">
        <v>30159</v>
      </c>
      <c r="G101">
        <v>26128</v>
      </c>
      <c r="H101">
        <v>24865</v>
      </c>
      <c r="I101">
        <v>19408</v>
      </c>
      <c r="J101">
        <v>25602</v>
      </c>
      <c r="K101">
        <v>20206</v>
      </c>
    </row>
    <row r="102" spans="1:11">
      <c r="A102" s="7">
        <f>IFERROR(DATE(LEFT('BM011'!C92,4),RIGHT('BM011'!C92,1)*3-2,1),"")</f>
        <v>41640</v>
      </c>
      <c r="B102">
        <v>35510</v>
      </c>
      <c r="C102">
        <v>31090</v>
      </c>
      <c r="D102">
        <v>34255</v>
      </c>
      <c r="E102">
        <v>29915</v>
      </c>
      <c r="F102">
        <v>30522</v>
      </c>
      <c r="G102">
        <v>27446</v>
      </c>
      <c r="H102">
        <v>25141</v>
      </c>
      <c r="I102">
        <v>19783</v>
      </c>
      <c r="J102">
        <v>26778</v>
      </c>
      <c r="K102">
        <v>22578</v>
      </c>
    </row>
    <row r="103" spans="1:11">
      <c r="A103" s="7">
        <f>IFERROR(DATE(LEFT('BM011'!C93,4),RIGHT('BM011'!C93,1)*3-2,1),"")</f>
        <v>41730</v>
      </c>
      <c r="B103">
        <v>36733</v>
      </c>
      <c r="C103">
        <v>31492</v>
      </c>
      <c r="D103">
        <v>35806</v>
      </c>
      <c r="E103">
        <v>29799</v>
      </c>
      <c r="F103">
        <v>31550</v>
      </c>
      <c r="G103">
        <v>28619</v>
      </c>
      <c r="H103">
        <v>26083</v>
      </c>
      <c r="I103">
        <v>21098</v>
      </c>
      <c r="J103">
        <v>25169</v>
      </c>
      <c r="K103">
        <v>22982</v>
      </c>
    </row>
    <row r="104" spans="1:11">
      <c r="A104" s="7">
        <f>IFERROR(DATE(LEFT('BM011'!C94,4),RIGHT('BM011'!C94,1)*3-2,1),"")</f>
        <v>41821</v>
      </c>
      <c r="B104">
        <v>36622</v>
      </c>
      <c r="C104">
        <v>33219</v>
      </c>
      <c r="D104">
        <v>36038</v>
      </c>
      <c r="E104">
        <v>31156</v>
      </c>
      <c r="F104">
        <v>32029</v>
      </c>
      <c r="G104">
        <v>29441</v>
      </c>
      <c r="H104">
        <v>26139</v>
      </c>
      <c r="I104">
        <v>20781</v>
      </c>
      <c r="J104">
        <v>27695</v>
      </c>
      <c r="K104">
        <v>23392</v>
      </c>
    </row>
    <row r="105" spans="1:11">
      <c r="A105" s="7">
        <f>IFERROR(DATE(LEFT('BM011'!C95,4),RIGHT('BM011'!C95,1)*3-2,1),"")</f>
        <v>41913</v>
      </c>
      <c r="B105">
        <v>37006</v>
      </c>
      <c r="C105">
        <v>33451</v>
      </c>
      <c r="D105">
        <v>36686</v>
      </c>
      <c r="E105">
        <v>31473</v>
      </c>
      <c r="F105">
        <v>32891</v>
      </c>
      <c r="G105">
        <v>28216</v>
      </c>
      <c r="H105">
        <v>26348</v>
      </c>
      <c r="I105">
        <v>21335</v>
      </c>
      <c r="J105">
        <v>27605</v>
      </c>
      <c r="K105">
        <v>23752</v>
      </c>
    </row>
    <row r="106" spans="1:11">
      <c r="A106" s="7">
        <f>IFERROR(DATE(LEFT('BM011'!C96,4),RIGHT('BM011'!C96,1)*3-2,1),"")</f>
        <v>42005</v>
      </c>
      <c r="B106">
        <v>39780</v>
      </c>
      <c r="C106">
        <v>35051</v>
      </c>
      <c r="D106">
        <v>38928</v>
      </c>
      <c r="E106">
        <v>33132</v>
      </c>
      <c r="F106">
        <v>34253</v>
      </c>
      <c r="G106">
        <v>30528</v>
      </c>
      <c r="H106">
        <v>27684</v>
      </c>
      <c r="I106">
        <v>23331</v>
      </c>
      <c r="J106">
        <v>29115</v>
      </c>
      <c r="K106">
        <v>24727</v>
      </c>
    </row>
    <row r="107" spans="1:11">
      <c r="A107" s="7">
        <f>IFERROR(DATE(LEFT('BM011'!C97,4),RIGHT('BM011'!C97,1)*3-2,1),"")</f>
        <v>42095</v>
      </c>
      <c r="B107">
        <v>41970</v>
      </c>
      <c r="C107">
        <v>37022</v>
      </c>
      <c r="D107">
        <v>41164</v>
      </c>
      <c r="E107">
        <v>34521</v>
      </c>
      <c r="F107">
        <v>36569</v>
      </c>
      <c r="G107">
        <v>34159</v>
      </c>
      <c r="H107">
        <v>28864</v>
      </c>
      <c r="I107">
        <v>25918</v>
      </c>
      <c r="J107">
        <v>30738</v>
      </c>
      <c r="K107">
        <v>26143</v>
      </c>
    </row>
    <row r="108" spans="1:11">
      <c r="A108" s="7">
        <f>IFERROR(DATE(LEFT('BM011'!C98,4),RIGHT('BM011'!C98,1)*3-2,1),"")</f>
        <v>42186</v>
      </c>
      <c r="B108">
        <v>42101</v>
      </c>
      <c r="C108">
        <v>38794</v>
      </c>
      <c r="D108">
        <v>41389</v>
      </c>
      <c r="E108">
        <v>35317</v>
      </c>
      <c r="F108">
        <v>37265</v>
      </c>
      <c r="G108">
        <v>34374</v>
      </c>
      <c r="H108">
        <v>29614</v>
      </c>
      <c r="I108">
        <v>25790</v>
      </c>
      <c r="J108">
        <v>30709</v>
      </c>
      <c r="K108">
        <v>26952</v>
      </c>
    </row>
    <row r="109" spans="1:11">
      <c r="A109" s="7">
        <f>IFERROR(DATE(LEFT('BM011'!C99,4),RIGHT('BM011'!C99,1)*3-2,1),"")</f>
        <v>42278</v>
      </c>
      <c r="B109">
        <v>42564</v>
      </c>
      <c r="C109">
        <v>37708</v>
      </c>
      <c r="D109">
        <v>41099</v>
      </c>
      <c r="E109">
        <v>35917</v>
      </c>
      <c r="F109">
        <v>37973</v>
      </c>
      <c r="G109">
        <v>33893</v>
      </c>
      <c r="H109">
        <v>30147</v>
      </c>
      <c r="I109">
        <v>26280</v>
      </c>
      <c r="J109">
        <v>31661</v>
      </c>
      <c r="K109">
        <v>27761</v>
      </c>
    </row>
    <row r="110" spans="1:11">
      <c r="A110" s="7">
        <f>IFERROR(DATE(LEFT('BM011'!C100,4),RIGHT('BM011'!C100,1)*3-2,1),"")</f>
        <v>42370</v>
      </c>
      <c r="B110">
        <v>41975</v>
      </c>
      <c r="C110">
        <v>40074</v>
      </c>
      <c r="D110">
        <v>42589</v>
      </c>
      <c r="E110">
        <v>36800</v>
      </c>
      <c r="F110">
        <v>38308</v>
      </c>
      <c r="G110">
        <v>33824</v>
      </c>
      <c r="H110">
        <v>30680</v>
      </c>
      <c r="I110">
        <v>26693</v>
      </c>
      <c r="J110">
        <v>32552</v>
      </c>
      <c r="K110">
        <v>27464</v>
      </c>
    </row>
    <row r="111" spans="1:11">
      <c r="A111" s="7">
        <f>IFERROR(DATE(LEFT('BM011'!C101,4),RIGHT('BM011'!C101,1)*3-2,1),"")</f>
        <v>42461</v>
      </c>
      <c r="B111">
        <v>44038</v>
      </c>
      <c r="C111">
        <v>39958</v>
      </c>
      <c r="D111">
        <v>42051</v>
      </c>
      <c r="E111">
        <v>38248</v>
      </c>
      <c r="F111">
        <v>39911</v>
      </c>
      <c r="G111">
        <v>37330</v>
      </c>
      <c r="H111">
        <v>31954</v>
      </c>
      <c r="I111">
        <v>28085</v>
      </c>
      <c r="J111">
        <v>33903</v>
      </c>
      <c r="K111">
        <v>29351</v>
      </c>
    </row>
    <row r="112" spans="1:11">
      <c r="A112" s="7" t="str">
        <f>IFERROR(DATE(LEFT('BM011'!C102,4),RIGHT('BM011'!C102,1)*3-2,1),"")</f>
        <v/>
      </c>
      <c r="B112" t="str">
        <v/>
      </c>
      <c r="C112" t="str">
        <v/>
      </c>
      <c r="D112" t="str">
        <v/>
      </c>
      <c r="E112" t="str">
        <v/>
      </c>
      <c r="F112" t="str">
        <v/>
      </c>
      <c r="G112" t="str">
        <v/>
      </c>
      <c r="H112" t="str">
        <v/>
      </c>
      <c r="I112" t="str">
        <v/>
      </c>
      <c r="J112" t="str">
        <v/>
      </c>
      <c r="K112" t="str">
        <v/>
      </c>
    </row>
    <row r="113" spans="1:11">
      <c r="A113" s="7" t="str">
        <f>IFERROR(DATE(LEFT('BM011'!C103,4),RIGHT('BM011'!C103,1)*3-2,1),"")</f>
        <v/>
      </c>
      <c r="B113" t="str">
        <v/>
      </c>
      <c r="C113" t="str">
        <v/>
      </c>
      <c r="D113" t="str">
        <v/>
      </c>
      <c r="E113" t="str">
        <v/>
      </c>
      <c r="F113" t="str">
        <v/>
      </c>
      <c r="G113" t="str">
        <v/>
      </c>
      <c r="H113" t="str">
        <v/>
      </c>
      <c r="I113" t="str">
        <v/>
      </c>
      <c r="J113" t="str">
        <v/>
      </c>
      <c r="K113" t="str">
        <v/>
      </c>
    </row>
    <row r="114" spans="1:11">
      <c r="A114" s="7" t="str">
        <f>IFERROR(DATE(LEFT('BM011'!C104,4),RIGHT('BM011'!C104,1)*3-2,1),"")</f>
        <v/>
      </c>
      <c r="B114" t="str">
        <v/>
      </c>
      <c r="C114" t="str">
        <v/>
      </c>
      <c r="D114" t="str">
        <v/>
      </c>
      <c r="E114" t="str">
        <v/>
      </c>
      <c r="F114" t="str">
        <v/>
      </c>
      <c r="G114" t="str">
        <v/>
      </c>
      <c r="H114" t="str">
        <v/>
      </c>
      <c r="I114" t="str">
        <v/>
      </c>
      <c r="J114" t="str">
        <v/>
      </c>
      <c r="K114" t="str">
        <v/>
      </c>
    </row>
    <row r="115" spans="1:11">
      <c r="A115" s="7" t="str">
        <f>IFERROR(DATE(LEFT('BM011'!C105,4),RIGHT('BM011'!C105,1)*3-2,1),"")</f>
        <v/>
      </c>
      <c r="B115" t="str">
        <v/>
      </c>
      <c r="C115" t="str">
        <v/>
      </c>
      <c r="D115" t="str">
        <v/>
      </c>
      <c r="E115" t="str">
        <v/>
      </c>
      <c r="F115" t="str">
        <v/>
      </c>
      <c r="G115" t="str">
        <v/>
      </c>
      <c r="H115" t="str">
        <v/>
      </c>
      <c r="I115" t="str">
        <v/>
      </c>
      <c r="J115" t="str">
        <v/>
      </c>
      <c r="K115" t="str">
        <v/>
      </c>
    </row>
    <row r="116" spans="1:11">
      <c r="A116" s="7" t="str">
        <f>IFERROR(DATE(LEFT('BM011'!C106,4),RIGHT('BM011'!C106,1)*3-2,1),"")</f>
        <v/>
      </c>
      <c r="B116" t="str">
        <v/>
      </c>
      <c r="C116" t="str">
        <v/>
      </c>
      <c r="D116" t="str">
        <v/>
      </c>
      <c r="E116" t="str">
        <v/>
      </c>
      <c r="F116" t="str">
        <v/>
      </c>
      <c r="G116" t="str">
        <v/>
      </c>
      <c r="H116" t="str">
        <v/>
      </c>
      <c r="I116" t="str">
        <v/>
      </c>
      <c r="J116" t="str">
        <v/>
      </c>
      <c r="K116" t="str">
        <v/>
      </c>
    </row>
    <row r="117" spans="1:11">
      <c r="A117" s="7" t="str">
        <f>IFERROR(DATE(LEFT('BM011'!C107,4),RIGHT('BM011'!C107,1)*3-2,1),"")</f>
        <v/>
      </c>
      <c r="B117" t="str">
        <v/>
      </c>
      <c r="C117" t="str">
        <v/>
      </c>
      <c r="D117" t="str">
        <v/>
      </c>
      <c r="E117" t="str">
        <v/>
      </c>
      <c r="F117" t="str">
        <v/>
      </c>
      <c r="G117" t="str">
        <v/>
      </c>
      <c r="H117" t="str">
        <v/>
      </c>
      <c r="I117" t="str">
        <v/>
      </c>
      <c r="J117" t="str">
        <v/>
      </c>
      <c r="K117" t="str">
        <v/>
      </c>
    </row>
    <row r="118" spans="1:11">
      <c r="A118" s="7" t="str">
        <f>IFERROR(DATE(LEFT('BM011'!C108,4),RIGHT('BM011'!C108,1)*3-2,1),"")</f>
        <v/>
      </c>
      <c r="B118" t="str">
        <v/>
      </c>
      <c r="C118" t="str">
        <v/>
      </c>
      <c r="D118" t="str">
        <v/>
      </c>
      <c r="E118" t="str">
        <v/>
      </c>
      <c r="F118" t="str">
        <v/>
      </c>
      <c r="G118" t="str">
        <v/>
      </c>
      <c r="H118" t="str">
        <v/>
      </c>
      <c r="I118" t="str">
        <v/>
      </c>
      <c r="J118" t="str">
        <v/>
      </c>
      <c r="K118" t="str">
        <v/>
      </c>
    </row>
    <row r="119" spans="1:11">
      <c r="A119" s="7" t="str">
        <f>IFERROR(DATE(LEFT('BM011'!C109,4),RIGHT('BM011'!C109,1)*3-2,1),"")</f>
        <v/>
      </c>
      <c r="B119" t="str">
        <v/>
      </c>
      <c r="C119" t="str">
        <v/>
      </c>
      <c r="D119" t="str">
        <v/>
      </c>
      <c r="E119" t="str">
        <v/>
      </c>
      <c r="F119" t="str">
        <v/>
      </c>
      <c r="G119" t="str">
        <v/>
      </c>
      <c r="H119" t="str">
        <v/>
      </c>
      <c r="I119" t="str">
        <v/>
      </c>
      <c r="J119" t="str">
        <v/>
      </c>
      <c r="K119" t="str">
        <v/>
      </c>
    </row>
    <row r="120" spans="1:11">
      <c r="A120" s="7" t="str">
        <f>IFERROR(DATE(LEFT('BM011'!C110,4),RIGHT('BM011'!C110,1)*3-2,1),"")</f>
        <v/>
      </c>
      <c r="B120" t="str">
        <v/>
      </c>
      <c r="C120" t="str">
        <v/>
      </c>
      <c r="D120" t="str">
        <v/>
      </c>
      <c r="E120" t="str">
        <v/>
      </c>
      <c r="F120" t="str">
        <v/>
      </c>
      <c r="G120" t="str">
        <v/>
      </c>
      <c r="H120" t="str">
        <v/>
      </c>
      <c r="I120" t="str">
        <v/>
      </c>
      <c r="J120" t="str">
        <v/>
      </c>
      <c r="K120" t="str">
        <v/>
      </c>
    </row>
    <row r="121" spans="1:11">
      <c r="A121" s="7" t="str">
        <f>IFERROR(DATE(LEFT('BM011'!C111,4),RIGHT('BM011'!C111,1)*3-2,1),"")</f>
        <v/>
      </c>
      <c r="B121" t="str">
        <v/>
      </c>
      <c r="C121" t="str">
        <v/>
      </c>
      <c r="D121" t="str">
        <v/>
      </c>
      <c r="E121" t="str">
        <v/>
      </c>
      <c r="F121" t="str">
        <v/>
      </c>
      <c r="G121" t="str">
        <v/>
      </c>
      <c r="H121" t="str">
        <v/>
      </c>
      <c r="I121" t="str">
        <v/>
      </c>
      <c r="J121" t="str">
        <v/>
      </c>
      <c r="K121" t="str">
        <v/>
      </c>
    </row>
    <row r="122" spans="1:11">
      <c r="A122" s="7" t="str">
        <f>IFERROR(DATE(LEFT('BM011'!C112,4),RIGHT('BM011'!C112,1)*3-2,1),"")</f>
        <v/>
      </c>
      <c r="B122" t="str">
        <v/>
      </c>
      <c r="C122" t="str">
        <v/>
      </c>
      <c r="D122" t="str">
        <v/>
      </c>
      <c r="E122" t="str">
        <v/>
      </c>
      <c r="F122" t="str">
        <v/>
      </c>
      <c r="G122" t="str">
        <v/>
      </c>
      <c r="H122" t="str">
        <v/>
      </c>
      <c r="I122" t="str">
        <v/>
      </c>
      <c r="J122" t="str">
        <v/>
      </c>
      <c r="K122" t="str">
        <v/>
      </c>
    </row>
    <row r="123" spans="1:11">
      <c r="A123" s="7" t="str">
        <f>IFERROR(DATE(LEFT('BM011'!C113,4),RIGHT('BM011'!C113,1)*3-2,1),"")</f>
        <v/>
      </c>
      <c r="B123" t="str">
        <v/>
      </c>
      <c r="C123" t="str">
        <v/>
      </c>
      <c r="D123" t="str">
        <v/>
      </c>
      <c r="E123" t="str">
        <v/>
      </c>
      <c r="F123" t="str">
        <v/>
      </c>
      <c r="G123" t="str">
        <v/>
      </c>
      <c r="H123" t="str">
        <v/>
      </c>
      <c r="I123" t="str">
        <v/>
      </c>
      <c r="J123" t="str">
        <v/>
      </c>
      <c r="K123" t="str">
        <v/>
      </c>
    </row>
    <row r="124" spans="1:11">
      <c r="A124" s="7" t="str">
        <f>IFERROR(DATE(LEFT('BM011'!C114,4),RIGHT('BM011'!C114,1)*3-2,1),"")</f>
        <v/>
      </c>
      <c r="B124" t="str">
        <v/>
      </c>
      <c r="C124" t="str">
        <v/>
      </c>
      <c r="D124" t="str">
        <v/>
      </c>
      <c r="E124" t="str">
        <v/>
      </c>
      <c r="F124" t="str">
        <v/>
      </c>
      <c r="G124" t="str">
        <v/>
      </c>
      <c r="H124" t="str">
        <v/>
      </c>
      <c r="I124" t="str">
        <v/>
      </c>
      <c r="J124" t="str">
        <v/>
      </c>
      <c r="K124" t="str">
        <v/>
      </c>
    </row>
    <row r="125" spans="1:11">
      <c r="A125" s="7" t="str">
        <f>IFERROR(DATE(LEFT('BM011'!C115,4),RIGHT('BM011'!C115,1)*3-2,1),"")</f>
        <v/>
      </c>
      <c r="B125" t="str">
        <v/>
      </c>
      <c r="C125" t="str">
        <v/>
      </c>
      <c r="D125" t="str">
        <v/>
      </c>
      <c r="E125" t="str">
        <v/>
      </c>
      <c r="F125" t="str">
        <v/>
      </c>
      <c r="G125" t="str">
        <v/>
      </c>
      <c r="H125" t="str">
        <v/>
      </c>
      <c r="I125" t="str">
        <v/>
      </c>
      <c r="J125" t="str">
        <v/>
      </c>
      <c r="K125" t="str">
        <v/>
      </c>
    </row>
    <row r="126" spans="1:11">
      <c r="A126" s="7" t="str">
        <f>IFERROR(DATE(LEFT('BM011'!C116,4),RIGHT('BM011'!C116,1)*3-2,1),"")</f>
        <v/>
      </c>
      <c r="B126" t="str">
        <v/>
      </c>
      <c r="C126" t="str">
        <v/>
      </c>
      <c r="D126" t="str">
        <v/>
      </c>
      <c r="E126" t="str">
        <v/>
      </c>
      <c r="F126" t="str">
        <v/>
      </c>
      <c r="G126" t="str">
        <v/>
      </c>
      <c r="H126" t="str">
        <v/>
      </c>
      <c r="I126" t="str">
        <v/>
      </c>
      <c r="J126" t="str">
        <v/>
      </c>
      <c r="K126" t="str">
        <v/>
      </c>
    </row>
    <row r="127" spans="1:11">
      <c r="A127" s="7" t="str">
        <f>IFERROR(DATE(LEFT('BM011'!C117,4),RIGHT('BM011'!C117,1)*3-2,1),"")</f>
        <v/>
      </c>
      <c r="B127" t="str">
        <v/>
      </c>
      <c r="C127" t="str">
        <v/>
      </c>
      <c r="D127" t="str">
        <v/>
      </c>
      <c r="E127" t="str">
        <v/>
      </c>
      <c r="F127" t="str">
        <v/>
      </c>
      <c r="G127" t="str">
        <v/>
      </c>
      <c r="H127" t="str">
        <v/>
      </c>
      <c r="I127" t="str">
        <v/>
      </c>
      <c r="J127" t="str">
        <v/>
      </c>
      <c r="K127" t="str">
        <v/>
      </c>
    </row>
    <row r="128" spans="1:11">
      <c r="A128" s="7" t="str">
        <f>IFERROR(DATE(LEFT('BM011'!C118,4),RIGHT('BM011'!C118,1)*3-2,1),"")</f>
        <v/>
      </c>
      <c r="B128" t="str">
        <v/>
      </c>
      <c r="C128" t="str">
        <v/>
      </c>
      <c r="D128" t="str">
        <v/>
      </c>
      <c r="E128" t="str">
        <v/>
      </c>
      <c r="F128" t="str">
        <v/>
      </c>
      <c r="G128" t="str">
        <v/>
      </c>
      <c r="H128" t="str">
        <v/>
      </c>
      <c r="I128" t="str">
        <v/>
      </c>
      <c r="J128" t="str">
        <v/>
      </c>
      <c r="K128" t="str">
        <v/>
      </c>
    </row>
    <row r="129" spans="1:11">
      <c r="A129" s="7" t="str">
        <f>IFERROR(DATE(LEFT('BM011'!C119,4),RIGHT('BM011'!C119,1)*3-2,1),"")</f>
        <v/>
      </c>
      <c r="B129" t="str">
        <v/>
      </c>
      <c r="C129" t="str">
        <v/>
      </c>
      <c r="D129" t="str">
        <v/>
      </c>
      <c r="E129" t="str">
        <v/>
      </c>
      <c r="F129" t="str">
        <v/>
      </c>
      <c r="G129" t="str">
        <v/>
      </c>
      <c r="H129" t="str">
        <v/>
      </c>
      <c r="I129" t="str">
        <v/>
      </c>
      <c r="J129" t="str">
        <v/>
      </c>
      <c r="K129" t="str">
        <v/>
      </c>
    </row>
    <row r="130" spans="1:11">
      <c r="A130" s="7" t="str">
        <f>IFERROR(DATE(LEFT('BM011'!C120,4),RIGHT('BM011'!C120,1)*3-2,1),"")</f>
        <v/>
      </c>
      <c r="B130" t="str">
        <v/>
      </c>
      <c r="C130" t="str">
        <v/>
      </c>
      <c r="D130" t="str">
        <v/>
      </c>
      <c r="E130" t="str">
        <v/>
      </c>
      <c r="F130" t="str">
        <v/>
      </c>
      <c r="G130" t="str">
        <v/>
      </c>
      <c r="H130" t="str">
        <v/>
      </c>
      <c r="I130" t="str">
        <v/>
      </c>
      <c r="J130" t="str">
        <v/>
      </c>
      <c r="K130" t="str">
        <v/>
      </c>
    </row>
    <row r="131" spans="1:11">
      <c r="A131" s="7" t="str">
        <f>IFERROR(DATE(LEFT('BM011'!C121,4),RIGHT('BM011'!C121,1)*3-2,1),"")</f>
        <v/>
      </c>
      <c r="B131" t="str">
        <v/>
      </c>
      <c r="C131" t="str">
        <v/>
      </c>
      <c r="D131" t="str">
        <v/>
      </c>
      <c r="E131" t="str">
        <v/>
      </c>
      <c r="F131" t="str">
        <v/>
      </c>
      <c r="G131" t="str">
        <v/>
      </c>
      <c r="H131" t="str">
        <v/>
      </c>
      <c r="I131" t="str">
        <v/>
      </c>
      <c r="J131" t="str">
        <v/>
      </c>
      <c r="K131" t="str">
        <v/>
      </c>
    </row>
    <row r="132" spans="1:11">
      <c r="A132" s="7" t="str">
        <f>IFERROR(DATE(LEFT('BM011'!C122,4),RIGHT('BM011'!C122,1)*3-2,1),"")</f>
        <v/>
      </c>
      <c r="B132" t="str">
        <v/>
      </c>
      <c r="C132" t="str">
        <v/>
      </c>
      <c r="D132" t="str">
        <v/>
      </c>
      <c r="E132" t="str">
        <v/>
      </c>
      <c r="F132" t="str">
        <v/>
      </c>
      <c r="G132" t="str">
        <v/>
      </c>
      <c r="H132" t="str">
        <v/>
      </c>
      <c r="I132" t="str">
        <v/>
      </c>
      <c r="J132" t="str">
        <v/>
      </c>
      <c r="K132" t="str">
        <v/>
      </c>
    </row>
    <row r="133" spans="1:11">
      <c r="A133" s="7" t="str">
        <f>IFERROR(DATE(LEFT('BM011'!C123,4),RIGHT('BM011'!C123,1)*3-2,1),"")</f>
        <v/>
      </c>
      <c r="B133" t="str">
        <v/>
      </c>
      <c r="C133" t="str">
        <v/>
      </c>
      <c r="D133" t="str">
        <v/>
      </c>
      <c r="E133" t="str">
        <v/>
      </c>
      <c r="F133" t="str">
        <v/>
      </c>
      <c r="G133" t="str">
        <v/>
      </c>
      <c r="H133" t="str">
        <v/>
      </c>
      <c r="I133" t="str">
        <v/>
      </c>
      <c r="J133" t="str">
        <v/>
      </c>
      <c r="K133" t="str">
        <v/>
      </c>
    </row>
    <row r="134" spans="1:11">
      <c r="A134" s="7" t="str">
        <f>IFERROR(DATE(LEFT('BM011'!C124,4),RIGHT('BM011'!C124,1)*3-2,1),"")</f>
        <v/>
      </c>
      <c r="B134" t="str">
        <v/>
      </c>
      <c r="C134" t="str">
        <v/>
      </c>
      <c r="D134" t="str">
        <v/>
      </c>
      <c r="E134" t="str">
        <v/>
      </c>
      <c r="F134" t="str">
        <v/>
      </c>
      <c r="G134" t="str">
        <v/>
      </c>
      <c r="H134" t="str">
        <v/>
      </c>
      <c r="I134" t="str">
        <v/>
      </c>
      <c r="J134" t="str">
        <v/>
      </c>
      <c r="K134" t="str">
        <v/>
      </c>
    </row>
    <row r="135" spans="1:11">
      <c r="A135" s="7" t="str">
        <f>IFERROR(DATE(LEFT('BM011'!C125,4),RIGHT('BM011'!C125,1)*3-2,1),"")</f>
        <v/>
      </c>
      <c r="B135" t="str">
        <v/>
      </c>
      <c r="C135" t="str">
        <v/>
      </c>
      <c r="D135" t="str">
        <v/>
      </c>
      <c r="E135" t="str">
        <v/>
      </c>
      <c r="F135" t="str">
        <v/>
      </c>
      <c r="G135" t="str">
        <v/>
      </c>
      <c r="H135" t="str">
        <v/>
      </c>
      <c r="I135" t="str">
        <v/>
      </c>
      <c r="J135" t="str">
        <v/>
      </c>
      <c r="K135" t="str">
        <v/>
      </c>
    </row>
    <row r="136" spans="1:11">
      <c r="A136" s="7" t="str">
        <f>IFERROR(DATE(LEFT('BM011'!C126,4),RIGHT('BM011'!C126,1)*3-2,1),"")</f>
        <v/>
      </c>
      <c r="B136" t="str">
        <v/>
      </c>
      <c r="C136" t="str">
        <v/>
      </c>
      <c r="D136" t="str">
        <v/>
      </c>
      <c r="E136" t="str">
        <v/>
      </c>
      <c r="F136" t="str">
        <v/>
      </c>
      <c r="G136" t="str">
        <v/>
      </c>
      <c r="H136" t="str">
        <v/>
      </c>
      <c r="I136" t="str">
        <v/>
      </c>
      <c r="J136" t="str">
        <v/>
      </c>
      <c r="K136" t="str">
        <v/>
      </c>
    </row>
    <row r="137" spans="1:11">
      <c r="A137" s="7" t="str">
        <f>IFERROR(DATE(LEFT('BM011'!C127,4),RIGHT('BM011'!C127,1)*3-2,1),"")</f>
        <v/>
      </c>
      <c r="B137" t="str">
        <v/>
      </c>
      <c r="C137" t="str">
        <v/>
      </c>
      <c r="D137" t="str">
        <v/>
      </c>
      <c r="E137" t="str">
        <v/>
      </c>
      <c r="F137" t="str">
        <v/>
      </c>
      <c r="G137" t="str">
        <v/>
      </c>
      <c r="H137" t="str">
        <v/>
      </c>
      <c r="I137" t="str">
        <v/>
      </c>
      <c r="J137" t="str">
        <v/>
      </c>
      <c r="K137" t="str">
        <v/>
      </c>
    </row>
    <row r="138" spans="1:11">
      <c r="A138" s="7" t="str">
        <f>IFERROR(DATE(LEFT('BM011'!C128,4),RIGHT('BM011'!C128,1)*3-2,1),"")</f>
        <v/>
      </c>
      <c r="B138" t="str">
        <v/>
      </c>
      <c r="C138" t="str">
        <v/>
      </c>
      <c r="D138" t="str">
        <v/>
      </c>
      <c r="E138" t="str">
        <v/>
      </c>
      <c r="F138" t="str">
        <v/>
      </c>
      <c r="G138" t="str">
        <v/>
      </c>
      <c r="H138" t="str">
        <v/>
      </c>
      <c r="I138" t="str">
        <v/>
      </c>
      <c r="J138" t="str">
        <v/>
      </c>
      <c r="K138" t="str">
        <v/>
      </c>
    </row>
    <row r="139" spans="1:11">
      <c r="A139" s="7" t="str">
        <f>IFERROR(DATE(LEFT('BM011'!C129,4),RIGHT('BM011'!C129,1)*3-2,1),"")</f>
        <v/>
      </c>
      <c r="B139" t="str">
        <v/>
      </c>
      <c r="C139" t="str">
        <v/>
      </c>
      <c r="D139" t="str">
        <v/>
      </c>
      <c r="E139" t="str">
        <v/>
      </c>
      <c r="F139" t="str">
        <v/>
      </c>
      <c r="G139" t="str">
        <v/>
      </c>
      <c r="H139" t="str">
        <v/>
      </c>
      <c r="I139" t="str">
        <v/>
      </c>
      <c r="J139" t="str">
        <v/>
      </c>
      <c r="K139" t="str">
        <v/>
      </c>
    </row>
    <row r="140" spans="1:11">
      <c r="A140" s="7" t="str">
        <f>IFERROR(DATE(LEFT('BM011'!C130,4),RIGHT('BM011'!C130,1)*3-2,1),"")</f>
        <v/>
      </c>
      <c r="B140" t="str">
        <v/>
      </c>
      <c r="C140" t="str">
        <v/>
      </c>
      <c r="D140" t="str">
        <v/>
      </c>
      <c r="E140" t="str">
        <v/>
      </c>
      <c r="F140" t="str">
        <v/>
      </c>
      <c r="G140" t="str">
        <v/>
      </c>
      <c r="H140" t="str">
        <v/>
      </c>
      <c r="I140" t="str">
        <v/>
      </c>
      <c r="J140" t="str">
        <v/>
      </c>
      <c r="K140" t="str">
        <v/>
      </c>
    </row>
    <row r="141" spans="1:11">
      <c r="A141" s="7" t="str">
        <f>IFERROR(DATE(LEFT('BM011'!C131,4),RIGHT('BM011'!C131,1)*3-2,1),"")</f>
        <v/>
      </c>
      <c r="B141" t="str">
        <v/>
      </c>
      <c r="C141" t="str">
        <v/>
      </c>
      <c r="D141" t="str">
        <v/>
      </c>
      <c r="E141" t="str">
        <v/>
      </c>
      <c r="F141" t="str">
        <v/>
      </c>
      <c r="G141" t="str">
        <v/>
      </c>
      <c r="H141" t="str">
        <v/>
      </c>
      <c r="I141" t="str">
        <v/>
      </c>
      <c r="J141" t="str">
        <v/>
      </c>
      <c r="K141" t="str">
        <v/>
      </c>
    </row>
    <row r="142" spans="1:11">
      <c r="A142" s="7" t="str">
        <f>IFERROR(DATE(LEFT('BM011'!C132,4),RIGHT('BM011'!C132,1)*3-2,1),"")</f>
        <v/>
      </c>
      <c r="B142" t="str">
        <v/>
      </c>
      <c r="C142" t="str">
        <v/>
      </c>
      <c r="D142" t="str">
        <v/>
      </c>
      <c r="E142" t="str">
        <v/>
      </c>
      <c r="F142" t="str">
        <v/>
      </c>
      <c r="G142" t="str">
        <v/>
      </c>
      <c r="H142" t="str">
        <v/>
      </c>
      <c r="I142" t="str">
        <v/>
      </c>
      <c r="J142" t="str">
        <v/>
      </c>
      <c r="K142" t="str">
        <v/>
      </c>
    </row>
    <row r="143" spans="1:11">
      <c r="A143" s="7" t="str">
        <f>IFERROR(DATE(LEFT('BM011'!C133,4),RIGHT('BM011'!C133,1)*3-2,1),"")</f>
        <v/>
      </c>
      <c r="B143" t="str">
        <v/>
      </c>
      <c r="C143" t="str">
        <v/>
      </c>
      <c r="D143" t="str">
        <v/>
      </c>
      <c r="E143" t="str">
        <v/>
      </c>
      <c r="F143" t="str">
        <v/>
      </c>
      <c r="G143" t="str">
        <v/>
      </c>
      <c r="H143" t="str">
        <v/>
      </c>
      <c r="I143" t="str">
        <v/>
      </c>
      <c r="J143" t="str">
        <v/>
      </c>
      <c r="K143" t="str">
        <v/>
      </c>
    </row>
    <row r="144" spans="1:11">
      <c r="A144" s="7" t="str">
        <f>IFERROR(DATE(LEFT('BM011'!C134,4),RIGHT('BM011'!C134,1)*3-2,1),"")</f>
        <v/>
      </c>
      <c r="B144" t="str">
        <v/>
      </c>
      <c r="C144" t="str">
        <v/>
      </c>
      <c r="D144" t="str">
        <v/>
      </c>
      <c r="E144" t="str">
        <v/>
      </c>
      <c r="F144" t="str">
        <v/>
      </c>
      <c r="G144" t="str">
        <v/>
      </c>
      <c r="H144" t="str">
        <v/>
      </c>
      <c r="I144" t="str">
        <v/>
      </c>
      <c r="J144" t="str">
        <v/>
      </c>
      <c r="K144" t="str">
        <v/>
      </c>
    </row>
    <row r="145" spans="1:11">
      <c r="A145" s="7" t="str">
        <f>IFERROR(DATE(LEFT('BM011'!C135,4),RIGHT('BM011'!C135,1)*3-2,1),"")</f>
        <v/>
      </c>
      <c r="B145" t="str">
        <v/>
      </c>
      <c r="C145" t="str">
        <v/>
      </c>
      <c r="D145" t="str">
        <v/>
      </c>
      <c r="E145" t="str">
        <v/>
      </c>
      <c r="F145" t="str">
        <v/>
      </c>
      <c r="G145" t="str">
        <v/>
      </c>
      <c r="H145" t="str">
        <v/>
      </c>
      <c r="I145" t="str">
        <v/>
      </c>
      <c r="J145" t="str">
        <v/>
      </c>
      <c r="K145" t="str">
        <v/>
      </c>
    </row>
    <row r="146" spans="1:11">
      <c r="A146" s="7" t="str">
        <f>IFERROR(DATE(LEFT('BM011'!C136,4),RIGHT('BM011'!C136,1)*3-2,1),"")</f>
        <v/>
      </c>
      <c r="B146" t="str">
        <v/>
      </c>
      <c r="C146" t="str">
        <v/>
      </c>
      <c r="D146" t="str">
        <v/>
      </c>
      <c r="E146" t="str">
        <v/>
      </c>
      <c r="F146" t="str">
        <v/>
      </c>
      <c r="G146" t="str">
        <v/>
      </c>
      <c r="H146" t="str">
        <v/>
      </c>
      <c r="I146" t="str">
        <v/>
      </c>
      <c r="J146" t="str">
        <v/>
      </c>
      <c r="K146" t="str">
        <v/>
      </c>
    </row>
    <row r="147" spans="1:11">
      <c r="A147" s="7" t="str">
        <f>IFERROR(DATE(LEFT('BM011'!C137,4),RIGHT('BM011'!C137,1)*3-2,1),"")</f>
        <v/>
      </c>
      <c r="B147" t="str">
        <v/>
      </c>
      <c r="C147" t="str">
        <v/>
      </c>
      <c r="D147" t="str">
        <v/>
      </c>
      <c r="E147" t="str">
        <v/>
      </c>
      <c r="F147" t="str">
        <v/>
      </c>
      <c r="G147" t="str">
        <v/>
      </c>
      <c r="H147" t="str">
        <v/>
      </c>
      <c r="I147" t="str">
        <v/>
      </c>
      <c r="J147" t="str">
        <v/>
      </c>
      <c r="K147" t="str">
        <v/>
      </c>
    </row>
    <row r="148" spans="1:11">
      <c r="A148" s="7" t="str">
        <f>IFERROR(DATE(LEFT('BM011'!C138,4),RIGHT('BM011'!C138,1)*3-2,1),"")</f>
        <v/>
      </c>
      <c r="B148" t="str">
        <v/>
      </c>
      <c r="C148" t="str">
        <v/>
      </c>
      <c r="D148" t="str">
        <v/>
      </c>
      <c r="E148" t="str">
        <v/>
      </c>
      <c r="F148" t="str">
        <v/>
      </c>
      <c r="G148" t="str">
        <v/>
      </c>
      <c r="H148" t="str">
        <v/>
      </c>
      <c r="I148" t="str">
        <v/>
      </c>
      <c r="J148" t="str">
        <v/>
      </c>
      <c r="K148" t="str">
        <v/>
      </c>
    </row>
    <row r="149" spans="1:11">
      <c r="A149" s="7" t="str">
        <f>IFERROR(DATE(LEFT('BM011'!C139,4),RIGHT('BM011'!C139,1)*3-2,1),"")</f>
        <v/>
      </c>
      <c r="B149" t="str">
        <v/>
      </c>
      <c r="C149" t="str">
        <v/>
      </c>
      <c r="D149" t="str">
        <v/>
      </c>
      <c r="E149" t="str">
        <v/>
      </c>
      <c r="F149" t="str">
        <v/>
      </c>
      <c r="G149" t="str">
        <v/>
      </c>
      <c r="H149" t="str">
        <v/>
      </c>
      <c r="I149" t="str">
        <v/>
      </c>
      <c r="J149" t="str">
        <v/>
      </c>
      <c r="K149" t="str">
        <v/>
      </c>
    </row>
    <row r="150" spans="1:11">
      <c r="A150" s="7" t="str">
        <f>IFERROR(DATE(LEFT('BM011'!C140,4),RIGHT('BM011'!C140,1)*3-2,1),"")</f>
        <v/>
      </c>
      <c r="B150" t="str">
        <v/>
      </c>
      <c r="C150" t="str">
        <v/>
      </c>
      <c r="D150" t="str">
        <v/>
      </c>
      <c r="E150" t="str">
        <v/>
      </c>
      <c r="F150" t="str">
        <v/>
      </c>
      <c r="G150" t="str">
        <v/>
      </c>
      <c r="H150" t="str">
        <v/>
      </c>
      <c r="I150" t="str">
        <v/>
      </c>
      <c r="J150" t="str">
        <v/>
      </c>
      <c r="K150" t="str">
        <v/>
      </c>
    </row>
    <row r="151" spans="1:11">
      <c r="A151" s="7" t="str">
        <f>IFERROR(DATE(LEFT('BM011'!C141,4),RIGHT('BM011'!C141,1)*3-2,1),"")</f>
        <v/>
      </c>
      <c r="B151" t="str">
        <v/>
      </c>
      <c r="C151" t="str">
        <v/>
      </c>
      <c r="D151" t="str">
        <v/>
      </c>
      <c r="E151" t="str">
        <v/>
      </c>
      <c r="F151" t="str">
        <v/>
      </c>
      <c r="G151" t="str">
        <v/>
      </c>
      <c r="H151" t="str">
        <v/>
      </c>
      <c r="I151" t="str">
        <v/>
      </c>
      <c r="J151" t="str">
        <v/>
      </c>
      <c r="K151" t="str">
        <v/>
      </c>
    </row>
    <row r="152" spans="1:11">
      <c r="A152" s="7" t="str">
        <f>IFERROR(DATE(LEFT('BM011'!C142,4),RIGHT('BM011'!C142,1)*3-2,1),"")</f>
        <v/>
      </c>
      <c r="B152" t="str">
        <v/>
      </c>
      <c r="C152" t="str">
        <v/>
      </c>
      <c r="D152" t="str">
        <v/>
      </c>
      <c r="E152" t="str">
        <v/>
      </c>
      <c r="F152" t="str">
        <v/>
      </c>
      <c r="G152" t="str">
        <v/>
      </c>
      <c r="H152" t="str">
        <v/>
      </c>
      <c r="I152" t="str">
        <v/>
      </c>
      <c r="J152" t="str">
        <v/>
      </c>
      <c r="K152" t="str">
        <v/>
      </c>
    </row>
    <row r="153" spans="1:11">
      <c r="A153" s="7" t="str">
        <f>IFERROR(DATE(LEFT('BM011'!C143,4),RIGHT('BM011'!C143,1)*3-2,1),"")</f>
        <v/>
      </c>
      <c r="B153" t="str">
        <v/>
      </c>
      <c r="C153" t="str">
        <v/>
      </c>
      <c r="D153" t="str">
        <v/>
      </c>
      <c r="E153" t="str">
        <v/>
      </c>
      <c r="F153" t="str">
        <v/>
      </c>
      <c r="G153" t="str">
        <v/>
      </c>
      <c r="H153" t="str">
        <v/>
      </c>
      <c r="I153" t="str">
        <v/>
      </c>
      <c r="J153" t="str">
        <v/>
      </c>
      <c r="K153" t="str">
        <v/>
      </c>
    </row>
    <row r="154" spans="1:11">
      <c r="A154" s="7" t="str">
        <f>IFERROR(DATE(LEFT('BM011'!C144,4),RIGHT('BM011'!C144,1)*3-2,1),"")</f>
        <v/>
      </c>
      <c r="B154" t="str">
        <v/>
      </c>
      <c r="C154" t="str">
        <v/>
      </c>
      <c r="D154" t="str">
        <v/>
      </c>
      <c r="E154" t="str">
        <v/>
      </c>
      <c r="F154" t="str">
        <v/>
      </c>
      <c r="G154" t="str">
        <v/>
      </c>
      <c r="H154" t="str">
        <v/>
      </c>
      <c r="I154" t="str">
        <v/>
      </c>
      <c r="J154" t="str">
        <v/>
      </c>
      <c r="K154" t="str">
        <v/>
      </c>
    </row>
    <row r="155" spans="1:11">
      <c r="A155" s="7" t="str">
        <f>IFERROR(DATE(LEFT('BM011'!C145,4),RIGHT('BM011'!C145,1)*3-2,1),"")</f>
        <v/>
      </c>
      <c r="B155" t="str">
        <v/>
      </c>
      <c r="C155" t="str">
        <v/>
      </c>
      <c r="D155" t="str">
        <v/>
      </c>
      <c r="E155" t="str">
        <v/>
      </c>
      <c r="F155" t="str">
        <v/>
      </c>
      <c r="G155" t="str">
        <v/>
      </c>
      <c r="H155" t="str">
        <v/>
      </c>
      <c r="I155" t="str">
        <v/>
      </c>
      <c r="J155" t="str">
        <v/>
      </c>
      <c r="K155" t="str">
        <v/>
      </c>
    </row>
    <row r="156" spans="1:11">
      <c r="A156" s="7" t="str">
        <f>IFERROR(DATE(LEFT('BM011'!C146,4),RIGHT('BM011'!C146,1)*3-2,1),"")</f>
        <v/>
      </c>
      <c r="B156" t="str">
        <v/>
      </c>
      <c r="C156" t="str">
        <v/>
      </c>
      <c r="D156" t="str">
        <v/>
      </c>
      <c r="E156" t="str">
        <v/>
      </c>
      <c r="F156" t="str">
        <v/>
      </c>
      <c r="G156" t="str">
        <v/>
      </c>
      <c r="H156" t="str">
        <v/>
      </c>
      <c r="I156" t="str">
        <v/>
      </c>
      <c r="J156" t="str">
        <v/>
      </c>
      <c r="K156" t="str">
        <v/>
      </c>
    </row>
    <row r="157" spans="1:11">
      <c r="A157" s="7" t="str">
        <f>IFERROR(DATE(LEFT('BM011'!C147,4),RIGHT('BM011'!C147,1)*3-2,1),"")</f>
        <v/>
      </c>
      <c r="B157" t="str">
        <v/>
      </c>
      <c r="C157" t="str">
        <v/>
      </c>
      <c r="D157" t="str">
        <v/>
      </c>
      <c r="E157" t="str">
        <v/>
      </c>
      <c r="F157" t="str">
        <v/>
      </c>
      <c r="G157" t="str">
        <v/>
      </c>
      <c r="H157" t="str">
        <v/>
      </c>
      <c r="I157" t="str">
        <v/>
      </c>
      <c r="J157" t="str">
        <v/>
      </c>
      <c r="K157" t="str">
        <v/>
      </c>
    </row>
    <row r="158" spans="1:11">
      <c r="A158" s="7" t="str">
        <f>IFERROR(DATE(LEFT('BM011'!C148,4),RIGHT('BM011'!C148,1)*3-2,1),"")</f>
        <v/>
      </c>
      <c r="B158" t="str">
        <v/>
      </c>
      <c r="C158" t="str">
        <v/>
      </c>
      <c r="D158" t="str">
        <v/>
      </c>
      <c r="E158" t="str">
        <v/>
      </c>
      <c r="F158" t="str">
        <v/>
      </c>
      <c r="G158" t="str">
        <v/>
      </c>
      <c r="H158" t="str">
        <v/>
      </c>
      <c r="I158" t="str">
        <v/>
      </c>
      <c r="J158" t="str">
        <v/>
      </c>
      <c r="K158" t="str">
        <v/>
      </c>
    </row>
    <row r="159" spans="1:11">
      <c r="A159" s="7" t="str">
        <f>IFERROR(DATE(LEFT('BM011'!C149,4),RIGHT('BM011'!C149,1)*3-2,1),"")</f>
        <v/>
      </c>
      <c r="B159" t="str">
        <v/>
      </c>
      <c r="C159" t="str">
        <v/>
      </c>
      <c r="D159" t="str">
        <v/>
      </c>
      <c r="E159" t="str">
        <v/>
      </c>
      <c r="F159" t="str">
        <v/>
      </c>
      <c r="G159" t="str">
        <v/>
      </c>
      <c r="H159" t="str">
        <v/>
      </c>
      <c r="I159" t="str">
        <v/>
      </c>
      <c r="J159" t="str">
        <v/>
      </c>
      <c r="K159" t="str">
        <v/>
      </c>
    </row>
    <row r="160" spans="1:11">
      <c r="A160" s="7" t="str">
        <f>IFERROR(DATE(LEFT('BM011'!C150,4),RIGHT('BM011'!C150,1)*3-2,1),"")</f>
        <v/>
      </c>
      <c r="B160" t="str">
        <v/>
      </c>
      <c r="C160" t="str">
        <v/>
      </c>
      <c r="D160" t="str">
        <v/>
      </c>
      <c r="E160" t="str">
        <v/>
      </c>
      <c r="F160" t="str">
        <v/>
      </c>
      <c r="G160" t="str">
        <v/>
      </c>
      <c r="H160" t="str">
        <v/>
      </c>
      <c r="I160" t="str">
        <v/>
      </c>
      <c r="J160" t="str">
        <v/>
      </c>
      <c r="K160" t="str">
        <v/>
      </c>
    </row>
    <row r="161" spans="1:1">
      <c r="A161" s="7" t="str">
        <f>IFERROR(DATE(LEFT('BM011'!C151,4),RIGHT('BM011'!C151,1)*3-2,1),"")</f>
        <v/>
      </c>
    </row>
    <row r="162" spans="1:1">
      <c r="A162" s="7" t="str">
        <f>IFERROR(DATE(LEFT('BM011'!C152,4),RIGHT('BM011'!C152,1)*3-2,1),"")</f>
        <v/>
      </c>
    </row>
    <row r="163" spans="1:1">
      <c r="A163" s="7" t="str">
        <f>IFERROR(DATE(LEFT('BM011'!C153,4),RIGHT('BM011'!C153,1)*3-2,1),"")</f>
        <v/>
      </c>
    </row>
    <row r="164" spans="1:1">
      <c r="A164" s="7" t="str">
        <f>IFERROR(DATE(LEFT('BM011'!C154,4),RIGHT('BM011'!C154,1)*3-2,1),"")</f>
        <v/>
      </c>
    </row>
    <row r="165" spans="1:1">
      <c r="A165" s="7" t="str">
        <f>IFERROR(DATE(LEFT('BM011'!C155,4),RIGHT('BM011'!C155,1)*3-2,1),"")</f>
        <v/>
      </c>
    </row>
    <row r="166" spans="1:1">
      <c r="A166" s="7" t="str">
        <f>IFERROR(DATE(LEFT('BM011'!C156,4),RIGHT('BM011'!C156,1)*3-2,1),"")</f>
        <v/>
      </c>
    </row>
    <row r="167" spans="1:1">
      <c r="A167" s="7" t="str">
        <f>IFERROR(DATE(LEFT('BM011'!C157,4),RIGHT('BM011'!C157,1)*3-2,1),"")</f>
        <v/>
      </c>
    </row>
    <row r="168" spans="1:1">
      <c r="A168" s="7" t="str">
        <f>IFERROR(DATE(LEFT('BM011'!C158,4),RIGHT('BM011'!C158,1)*3-2,1),"")</f>
        <v/>
      </c>
    </row>
    <row r="169" spans="1:1">
      <c r="A169" s="7" t="str">
        <f>IFERROR(DATE(LEFT('BM011'!C159,4),RIGHT('BM011'!C159,1)*3-2,1),"")</f>
        <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2"/>
  <sheetViews>
    <sheetView tabSelected="1" workbookViewId="0"/>
  </sheetViews>
  <sheetFormatPr defaultRowHeight="14.4"/>
  <sheetData>
    <row r="1" spans="2:5" ht="15" thickBot="1">
      <c r="B1" s="81" t="s">
        <v>378</v>
      </c>
    </row>
    <row r="2" spans="2:5" ht="31.2" thickBot="1">
      <c r="B2" s="43"/>
      <c r="C2" s="43" t="s">
        <v>374</v>
      </c>
      <c r="D2" s="43" t="s">
        <v>375</v>
      </c>
      <c r="E2" s="43" t="s">
        <v>338</v>
      </c>
    </row>
    <row r="3" spans="2:5">
      <c r="B3" s="44" t="s">
        <v>133</v>
      </c>
      <c r="C3" s="77">
        <v>-9.4614371790918694E-3</v>
      </c>
      <c r="D3" s="45">
        <v>-41076.25</v>
      </c>
      <c r="E3" s="45">
        <v>50592.5</v>
      </c>
    </row>
    <row r="4" spans="2:5">
      <c r="B4" s="46" t="s">
        <v>134</v>
      </c>
      <c r="C4" s="78">
        <v>-5.5217245519344482E-3</v>
      </c>
      <c r="D4" s="47">
        <v>-21696.25</v>
      </c>
      <c r="E4" s="47">
        <v>45971.25</v>
      </c>
    </row>
    <row r="5" spans="2:5">
      <c r="B5" s="46" t="s">
        <v>135</v>
      </c>
      <c r="C5" s="78">
        <v>-1.7429978946068014E-2</v>
      </c>
      <c r="D5" s="47">
        <v>-71952.5</v>
      </c>
      <c r="E5" s="47">
        <v>47719.25</v>
      </c>
    </row>
    <row r="6" spans="2:5">
      <c r="B6" s="46" t="s">
        <v>136</v>
      </c>
      <c r="C6" s="78">
        <v>-2.2916949683120524E-3</v>
      </c>
      <c r="D6" s="47">
        <v>-8245</v>
      </c>
      <c r="E6" s="47">
        <v>42229.75</v>
      </c>
    </row>
    <row r="7" spans="2:5">
      <c r="B7" s="46" t="s">
        <v>137</v>
      </c>
      <c r="C7" s="78">
        <v>-2.0149556929360823E-3</v>
      </c>
      <c r="D7" s="47">
        <v>-7798.75</v>
      </c>
      <c r="E7" s="47">
        <v>45442.75</v>
      </c>
    </row>
    <row r="8" spans="2:5">
      <c r="B8" s="46" t="s">
        <v>138</v>
      </c>
      <c r="C8" s="78">
        <v>6.1074081686585124E-4</v>
      </c>
      <c r="D8" s="47">
        <v>2210</v>
      </c>
      <c r="E8" s="47">
        <v>42597.25</v>
      </c>
    </row>
    <row r="9" spans="2:5">
      <c r="B9" s="46" t="s">
        <v>139</v>
      </c>
      <c r="C9" s="78">
        <v>-4.3314402365934868E-3</v>
      </c>
      <c r="D9" s="47">
        <v>-14067.5</v>
      </c>
      <c r="E9" s="47">
        <v>38043.5</v>
      </c>
    </row>
    <row r="10" spans="2:5">
      <c r="B10" s="46" t="s">
        <v>140</v>
      </c>
      <c r="C10" s="78">
        <v>-1.6333340651138339E-2</v>
      </c>
      <c r="D10" s="47">
        <v>-47430</v>
      </c>
      <c r="E10" s="47">
        <v>33605.25</v>
      </c>
    </row>
    <row r="11" spans="2:5">
      <c r="B11" s="46" t="s">
        <v>141</v>
      </c>
      <c r="C11" s="78">
        <v>-5.8039399197977737E-3</v>
      </c>
      <c r="D11" s="47">
        <v>-18976.25</v>
      </c>
      <c r="E11" s="47">
        <v>38242</v>
      </c>
    </row>
    <row r="12" spans="2:5">
      <c r="B12" s="48" t="s">
        <v>142</v>
      </c>
      <c r="C12" s="79">
        <v>-9.8181526409080178E-3</v>
      </c>
      <c r="D12" s="51">
        <v>-28602.5</v>
      </c>
      <c r="E12" s="51">
        <v>33936.75</v>
      </c>
    </row>
    <row r="13" spans="2:5">
      <c r="B13" s="48" t="s">
        <v>349</v>
      </c>
      <c r="C13" s="79">
        <v>1.3989261110360696E-2</v>
      </c>
      <c r="D13" s="51">
        <v>35211.25</v>
      </c>
      <c r="E13" s="51">
        <v>30026.25</v>
      </c>
    </row>
    <row r="14" spans="2:5" ht="15" thickBot="1">
      <c r="B14" s="49" t="s">
        <v>350</v>
      </c>
      <c r="C14" s="80">
        <v>3.1380366965703121E-3</v>
      </c>
      <c r="D14" s="50">
        <v>9031.25</v>
      </c>
      <c r="E14" s="50">
        <v>33965</v>
      </c>
    </row>
    <row r="15" spans="2:5" ht="15" thickTop="1">
      <c r="B15" s="82" t="s">
        <v>379</v>
      </c>
    </row>
    <row r="17" spans="2:5">
      <c r="B17" s="84" t="s">
        <v>380</v>
      </c>
    </row>
    <row r="18" spans="2:5" ht="30.6">
      <c r="B18" s="52"/>
      <c r="C18" s="52" t="s">
        <v>376</v>
      </c>
      <c r="D18" s="52" t="s">
        <v>377</v>
      </c>
      <c r="E18" s="52" t="s">
        <v>367</v>
      </c>
    </row>
    <row r="19" spans="2:5">
      <c r="B19" s="53" t="s">
        <v>133</v>
      </c>
      <c r="C19" s="65">
        <v>0.72430834249294918</v>
      </c>
      <c r="D19" s="54">
        <v>21251.75</v>
      </c>
      <c r="E19" s="54">
        <v>1806398.75</v>
      </c>
    </row>
    <row r="20" spans="2:5">
      <c r="B20" s="55" t="s">
        <v>134</v>
      </c>
      <c r="C20" s="66">
        <v>0.7107172760256768</v>
      </c>
      <c r="D20" s="56">
        <v>19098.75</v>
      </c>
      <c r="E20" s="56">
        <v>1623393.75</v>
      </c>
    </row>
    <row r="21" spans="2:5">
      <c r="B21" s="55" t="s">
        <v>135</v>
      </c>
      <c r="C21" s="66">
        <v>0.65015734144823289</v>
      </c>
      <c r="D21" s="56">
        <v>18801.25</v>
      </c>
      <c r="E21" s="56">
        <v>1598106.25</v>
      </c>
    </row>
    <row r="22" spans="2:5">
      <c r="B22" s="55" t="s">
        <v>136</v>
      </c>
      <c r="C22" s="66">
        <v>0.69238861448136979</v>
      </c>
      <c r="D22" s="56">
        <v>17277</v>
      </c>
      <c r="E22" s="56">
        <v>1468545</v>
      </c>
    </row>
    <row r="23" spans="2:5">
      <c r="B23" s="55" t="s">
        <v>137</v>
      </c>
      <c r="C23" s="66">
        <v>0.75439392330782074</v>
      </c>
      <c r="D23" s="56">
        <v>19540.5</v>
      </c>
      <c r="E23" s="56">
        <v>1660942.5</v>
      </c>
    </row>
    <row r="24" spans="2:5">
      <c r="B24" s="55" t="s">
        <v>138</v>
      </c>
      <c r="C24" s="66">
        <v>0.88164942078120001</v>
      </c>
      <c r="D24" s="56">
        <v>19959</v>
      </c>
      <c r="E24" s="56">
        <v>1696515</v>
      </c>
    </row>
    <row r="25" spans="2:5">
      <c r="B25" s="55" t="s">
        <v>139</v>
      </c>
      <c r="C25" s="66">
        <v>0.79344725987035947</v>
      </c>
      <c r="D25" s="56">
        <v>16831</v>
      </c>
      <c r="E25" s="56">
        <v>1430635</v>
      </c>
    </row>
    <row r="26" spans="2:5">
      <c r="B26" s="55" t="s">
        <v>140</v>
      </c>
      <c r="C26" s="66">
        <v>1.0138279225156932</v>
      </c>
      <c r="D26" s="56">
        <v>16918</v>
      </c>
      <c r="E26" s="56">
        <v>1438030</v>
      </c>
    </row>
    <row r="27" spans="2:5">
      <c r="B27" s="55" t="s">
        <v>141</v>
      </c>
      <c r="C27" s="66">
        <v>0.70763236919367267</v>
      </c>
      <c r="D27" s="56">
        <v>15847.25</v>
      </c>
      <c r="E27" s="56">
        <v>1347016.25</v>
      </c>
    </row>
    <row r="28" spans="2:5">
      <c r="B28" s="55" t="s">
        <v>142</v>
      </c>
      <c r="C28" s="66">
        <v>0.77083632284070602</v>
      </c>
      <c r="D28" s="56">
        <v>14772.5</v>
      </c>
      <c r="E28" s="56">
        <v>1255662.5</v>
      </c>
    </row>
    <row r="29" spans="2:5">
      <c r="B29" s="55" t="s">
        <v>349</v>
      </c>
      <c r="C29" s="66">
        <v>0.91061372530304474</v>
      </c>
      <c r="D29" s="56">
        <v>14310.75</v>
      </c>
      <c r="E29" s="56">
        <v>1216413.75</v>
      </c>
    </row>
    <row r="30" spans="2:5" ht="15" thickBot="1">
      <c r="B30" s="57" t="s">
        <v>350</v>
      </c>
      <c r="C30" s="67">
        <v>0.93541034517144606</v>
      </c>
      <c r="D30" s="58">
        <v>16415.75</v>
      </c>
      <c r="E30" s="58">
        <v>1395338.75</v>
      </c>
    </row>
    <row r="31" spans="2:5" ht="15" thickTop="1">
      <c r="B31" s="82" t="s">
        <v>379</v>
      </c>
    </row>
    <row r="32" spans="2:5">
      <c r="B32" s="83"/>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AF168"/>
  <sheetViews>
    <sheetView topLeftCell="P85" zoomScaleNormal="100" workbookViewId="0">
      <selection activeCell="W89" sqref="W89"/>
    </sheetView>
  </sheetViews>
  <sheetFormatPr defaultRowHeight="14.4"/>
  <cols>
    <col min="2" max="2" width="37" bestFit="1" customWidth="1"/>
    <col min="3" max="7" width="12.109375" customWidth="1"/>
    <col min="8" max="8" width="14.33203125" bestFit="1" customWidth="1"/>
    <col min="9" max="14" width="12.109375" customWidth="1"/>
    <col min="15" max="15" width="12.5546875" bestFit="1" customWidth="1"/>
    <col min="16" max="16" width="26.33203125" bestFit="1" customWidth="1"/>
    <col min="17" max="17" width="10.33203125" bestFit="1" customWidth="1"/>
    <col min="28" max="28" width="11.5546875" bestFit="1" customWidth="1"/>
  </cols>
  <sheetData>
    <row r="4" spans="2:15">
      <c r="B4" s="72"/>
      <c r="C4" s="73" t="s">
        <v>2</v>
      </c>
      <c r="D4" s="73" t="s">
        <v>3</v>
      </c>
      <c r="E4" s="73" t="s">
        <v>4</v>
      </c>
      <c r="F4" s="73" t="s">
        <v>5</v>
      </c>
      <c r="G4" s="73" t="s">
        <v>6</v>
      </c>
      <c r="H4" s="73" t="s">
        <v>345</v>
      </c>
      <c r="I4" s="73" t="s">
        <v>7</v>
      </c>
      <c r="J4" s="73" t="s">
        <v>8</v>
      </c>
      <c r="K4" s="73" t="s">
        <v>9</v>
      </c>
      <c r="L4" s="73" t="s">
        <v>10</v>
      </c>
      <c r="M4" s="73" t="s">
        <v>11</v>
      </c>
      <c r="N4" s="73" t="s">
        <v>346</v>
      </c>
      <c r="O4" s="73" t="s">
        <v>347</v>
      </c>
    </row>
    <row r="5" spans="2:15">
      <c r="B5" s="73" t="s">
        <v>14</v>
      </c>
      <c r="C5" s="74">
        <v>7340</v>
      </c>
      <c r="D5" s="74">
        <v>4667</v>
      </c>
      <c r="E5" s="74">
        <v>6609</v>
      </c>
      <c r="F5" s="74">
        <v>6504</v>
      </c>
      <c r="G5" s="74">
        <v>5970</v>
      </c>
      <c r="H5" s="42" t="s">
        <v>348</v>
      </c>
      <c r="I5" s="74">
        <v>5834</v>
      </c>
      <c r="J5" s="74">
        <v>5392</v>
      </c>
      <c r="K5" s="74">
        <v>5844</v>
      </c>
      <c r="L5" s="74">
        <v>5087</v>
      </c>
      <c r="M5" s="74">
        <v>5800</v>
      </c>
      <c r="N5" s="74">
        <v>6199</v>
      </c>
      <c r="O5" s="74">
        <v>6437</v>
      </c>
    </row>
    <row r="6" spans="2:15">
      <c r="B6" s="73" t="s">
        <v>15</v>
      </c>
      <c r="C6" s="74">
        <v>7751</v>
      </c>
      <c r="D6" s="74">
        <v>4907</v>
      </c>
      <c r="E6" s="74">
        <v>6487</v>
      </c>
      <c r="F6" s="74">
        <v>6557</v>
      </c>
      <c r="G6" s="74">
        <v>6305</v>
      </c>
      <c r="H6" s="42" t="s">
        <v>348</v>
      </c>
      <c r="I6" s="74">
        <v>5604</v>
      </c>
      <c r="J6" s="74">
        <v>5568</v>
      </c>
      <c r="K6" s="74">
        <v>5916</v>
      </c>
      <c r="L6" s="74">
        <v>5276</v>
      </c>
      <c r="M6" s="74">
        <v>5696</v>
      </c>
      <c r="N6" s="74">
        <v>5989</v>
      </c>
      <c r="O6" s="74">
        <v>5873</v>
      </c>
    </row>
    <row r="7" spans="2:15">
      <c r="B7" s="73" t="s">
        <v>16</v>
      </c>
      <c r="C7" s="74">
        <v>6725</v>
      </c>
      <c r="D7" s="74">
        <v>4792</v>
      </c>
      <c r="E7" s="74">
        <v>6305</v>
      </c>
      <c r="F7" s="74">
        <v>6452</v>
      </c>
      <c r="G7" s="74">
        <v>6104</v>
      </c>
      <c r="H7" s="42" t="s">
        <v>348</v>
      </c>
      <c r="I7" s="74">
        <v>5527</v>
      </c>
      <c r="J7" s="74">
        <v>5460</v>
      </c>
      <c r="K7" s="74">
        <v>5471</v>
      </c>
      <c r="L7" s="74">
        <v>4956</v>
      </c>
      <c r="M7" s="74">
        <v>6079</v>
      </c>
      <c r="N7" s="74">
        <v>6198</v>
      </c>
      <c r="O7" s="74">
        <v>5671</v>
      </c>
    </row>
    <row r="8" spans="2:15">
      <c r="B8" s="73" t="s">
        <v>17</v>
      </c>
      <c r="C8" s="74">
        <v>7134</v>
      </c>
      <c r="D8" s="74">
        <v>4454</v>
      </c>
      <c r="E8" s="74">
        <v>6270</v>
      </c>
      <c r="F8" s="74">
        <v>6752</v>
      </c>
      <c r="G8" s="74">
        <v>6280</v>
      </c>
      <c r="H8" s="42" t="s">
        <v>348</v>
      </c>
      <c r="I8" s="74">
        <v>5421</v>
      </c>
      <c r="J8" s="74">
        <v>5153</v>
      </c>
      <c r="K8" s="74">
        <v>5343</v>
      </c>
      <c r="L8" s="74">
        <v>4878</v>
      </c>
      <c r="M8" s="74">
        <v>5411</v>
      </c>
      <c r="N8" s="74">
        <v>5780</v>
      </c>
      <c r="O8" s="74">
        <v>5529</v>
      </c>
    </row>
    <row r="9" spans="2:15">
      <c r="B9" s="73" t="s">
        <v>18</v>
      </c>
      <c r="C9" s="74">
        <v>6589</v>
      </c>
      <c r="D9" s="74">
        <v>4325</v>
      </c>
      <c r="E9" s="74">
        <v>6188</v>
      </c>
      <c r="F9" s="74">
        <v>6184</v>
      </c>
      <c r="G9" s="74">
        <v>5323</v>
      </c>
      <c r="H9" s="42" t="s">
        <v>348</v>
      </c>
      <c r="I9" s="74">
        <v>4938</v>
      </c>
      <c r="J9" s="74">
        <v>4835</v>
      </c>
      <c r="K9" s="74">
        <v>5408</v>
      </c>
      <c r="L9" s="74">
        <v>4514</v>
      </c>
      <c r="M9" s="74">
        <v>6501</v>
      </c>
      <c r="N9" s="74">
        <v>5687</v>
      </c>
      <c r="O9" s="74">
        <v>5924</v>
      </c>
    </row>
    <row r="10" spans="2:15">
      <c r="B10" s="73" t="s">
        <v>19</v>
      </c>
      <c r="C10" s="74">
        <v>6531</v>
      </c>
      <c r="D10" s="74">
        <v>4887</v>
      </c>
      <c r="E10" s="74">
        <v>6322</v>
      </c>
      <c r="F10" s="74">
        <v>6249</v>
      </c>
      <c r="G10" s="74">
        <v>5618</v>
      </c>
      <c r="H10" s="42" t="s">
        <v>348</v>
      </c>
      <c r="I10" s="74">
        <v>5404</v>
      </c>
      <c r="J10" s="74">
        <v>4451</v>
      </c>
      <c r="K10" s="74">
        <v>5192</v>
      </c>
      <c r="L10" s="74">
        <v>4316</v>
      </c>
      <c r="M10" s="74">
        <v>5268</v>
      </c>
      <c r="N10" s="74">
        <v>5964</v>
      </c>
      <c r="O10" s="74">
        <v>5608</v>
      </c>
    </row>
    <row r="11" spans="2:15">
      <c r="B11" s="73" t="s">
        <v>20</v>
      </c>
      <c r="C11" s="74">
        <v>6772</v>
      </c>
      <c r="D11" s="74">
        <v>4885</v>
      </c>
      <c r="E11" s="74">
        <v>6369</v>
      </c>
      <c r="F11" s="74">
        <v>6444</v>
      </c>
      <c r="G11" s="74">
        <v>5993</v>
      </c>
      <c r="H11" s="42" t="s">
        <v>348</v>
      </c>
      <c r="I11" s="74">
        <v>5252</v>
      </c>
      <c r="J11" s="74">
        <v>4650</v>
      </c>
      <c r="K11" s="74">
        <v>5706</v>
      </c>
      <c r="L11" s="74">
        <v>4402</v>
      </c>
      <c r="M11" s="74">
        <v>5715</v>
      </c>
      <c r="N11" s="74">
        <v>6409</v>
      </c>
      <c r="O11" s="74">
        <v>5603</v>
      </c>
    </row>
    <row r="12" spans="2:15">
      <c r="B12" s="73" t="s">
        <v>21</v>
      </c>
      <c r="C12" s="74">
        <v>7301</v>
      </c>
      <c r="D12" s="74">
        <v>4098</v>
      </c>
      <c r="E12" s="74">
        <v>6582</v>
      </c>
      <c r="F12" s="74">
        <v>6455</v>
      </c>
      <c r="G12" s="74">
        <v>5953</v>
      </c>
      <c r="H12" s="42" t="s">
        <v>348</v>
      </c>
      <c r="I12" s="74">
        <v>4995</v>
      </c>
      <c r="J12" s="74">
        <v>4497</v>
      </c>
      <c r="K12" s="74">
        <v>4601</v>
      </c>
      <c r="L12" s="74">
        <v>4403</v>
      </c>
      <c r="M12" s="74">
        <v>6068</v>
      </c>
      <c r="N12" s="74">
        <v>5881</v>
      </c>
      <c r="O12" s="74">
        <v>5791</v>
      </c>
    </row>
    <row r="13" spans="2:15">
      <c r="B13" s="73" t="s">
        <v>22</v>
      </c>
      <c r="C13" s="74">
        <v>7045</v>
      </c>
      <c r="D13" s="74">
        <v>4313</v>
      </c>
      <c r="E13" s="74">
        <v>6625</v>
      </c>
      <c r="F13" s="74">
        <v>6297</v>
      </c>
      <c r="G13" s="74">
        <v>6184</v>
      </c>
      <c r="H13" s="42" t="s">
        <v>348</v>
      </c>
      <c r="I13" s="74">
        <v>5104</v>
      </c>
      <c r="J13" s="74">
        <v>4685</v>
      </c>
      <c r="K13" s="74">
        <v>5689</v>
      </c>
      <c r="L13" s="74">
        <v>3795</v>
      </c>
      <c r="M13" s="74">
        <v>5089</v>
      </c>
      <c r="N13" s="74">
        <v>5772</v>
      </c>
      <c r="O13" s="74">
        <v>5310</v>
      </c>
    </row>
    <row r="14" spans="2:15">
      <c r="B14" s="73" t="s">
        <v>23</v>
      </c>
      <c r="C14" s="74">
        <v>6958</v>
      </c>
      <c r="D14" s="74">
        <v>4380</v>
      </c>
      <c r="E14" s="74">
        <v>6626</v>
      </c>
      <c r="F14" s="74">
        <v>6305</v>
      </c>
      <c r="G14" s="74">
        <v>6147</v>
      </c>
      <c r="H14" s="42" t="s">
        <v>348</v>
      </c>
      <c r="I14" s="74">
        <v>5135</v>
      </c>
      <c r="J14" s="74">
        <v>4406</v>
      </c>
      <c r="K14" s="74">
        <v>4895</v>
      </c>
      <c r="L14" s="74">
        <v>4139</v>
      </c>
      <c r="M14" s="74">
        <v>5097</v>
      </c>
      <c r="N14" s="74">
        <v>5733</v>
      </c>
      <c r="O14" s="74">
        <v>5294</v>
      </c>
    </row>
    <row r="15" spans="2:15">
      <c r="B15" s="73" t="s">
        <v>24</v>
      </c>
      <c r="C15" s="74">
        <v>6580</v>
      </c>
      <c r="D15" s="74">
        <v>4490</v>
      </c>
      <c r="E15" s="74">
        <v>6713</v>
      </c>
      <c r="F15" s="74">
        <v>6492</v>
      </c>
      <c r="G15" s="74">
        <v>5919</v>
      </c>
      <c r="H15" s="42" t="s">
        <v>348</v>
      </c>
      <c r="I15" s="74">
        <v>5426</v>
      </c>
      <c r="J15" s="74">
        <v>4662</v>
      </c>
      <c r="K15" s="74">
        <v>4898</v>
      </c>
      <c r="L15" s="74">
        <v>4169</v>
      </c>
      <c r="M15" s="74">
        <v>4943</v>
      </c>
      <c r="N15" s="74">
        <v>5289</v>
      </c>
      <c r="O15" s="74">
        <v>5356</v>
      </c>
    </row>
    <row r="16" spans="2:15">
      <c r="B16" s="73" t="s">
        <v>25</v>
      </c>
      <c r="C16" s="74">
        <v>7175</v>
      </c>
      <c r="D16" s="74">
        <v>4408</v>
      </c>
      <c r="E16" s="74">
        <v>6623</v>
      </c>
      <c r="F16" s="74">
        <v>6640</v>
      </c>
      <c r="G16" s="74">
        <v>5918</v>
      </c>
      <c r="H16" s="42" t="s">
        <v>348</v>
      </c>
      <c r="I16" s="74">
        <v>5134</v>
      </c>
      <c r="J16" s="74">
        <v>4438</v>
      </c>
      <c r="K16" s="74">
        <v>4505</v>
      </c>
      <c r="L16" s="74">
        <v>4284</v>
      </c>
      <c r="M16" s="74">
        <v>5032</v>
      </c>
      <c r="N16" s="74">
        <v>5389</v>
      </c>
      <c r="O16" s="74">
        <v>4960</v>
      </c>
    </row>
    <row r="17" spans="2:15">
      <c r="B17" s="73" t="s">
        <v>26</v>
      </c>
      <c r="C17" s="74">
        <v>6926</v>
      </c>
      <c r="D17" s="74">
        <v>4335</v>
      </c>
      <c r="E17" s="74">
        <v>6670</v>
      </c>
      <c r="F17" s="74">
        <v>6676</v>
      </c>
      <c r="G17" s="74">
        <v>6131</v>
      </c>
      <c r="H17" s="42" t="s">
        <v>348</v>
      </c>
      <c r="I17" s="74">
        <v>5313</v>
      </c>
      <c r="J17" s="74">
        <v>4633</v>
      </c>
      <c r="K17" s="74">
        <v>5015</v>
      </c>
      <c r="L17" s="74">
        <v>4664</v>
      </c>
      <c r="M17" s="74">
        <v>5031</v>
      </c>
      <c r="N17" s="74">
        <v>5483</v>
      </c>
      <c r="O17" s="74">
        <v>5017</v>
      </c>
    </row>
    <row r="18" spans="2:15">
      <c r="B18" s="73" t="s">
        <v>27</v>
      </c>
      <c r="C18" s="74">
        <v>7595</v>
      </c>
      <c r="D18" s="74">
        <v>4153</v>
      </c>
      <c r="E18" s="74">
        <v>7145</v>
      </c>
      <c r="F18" s="74">
        <v>6715</v>
      </c>
      <c r="G18" s="74">
        <v>6214</v>
      </c>
      <c r="H18" s="42" t="s">
        <v>348</v>
      </c>
      <c r="I18" s="74">
        <v>5083</v>
      </c>
      <c r="J18" s="74">
        <v>4610</v>
      </c>
      <c r="K18" s="74">
        <v>5030</v>
      </c>
      <c r="L18" s="74">
        <v>4167</v>
      </c>
      <c r="M18" s="74">
        <v>5123</v>
      </c>
      <c r="N18" s="74">
        <v>5396</v>
      </c>
      <c r="O18" s="74">
        <v>5408</v>
      </c>
    </row>
    <row r="19" spans="2:15">
      <c r="B19" s="73" t="s">
        <v>28</v>
      </c>
      <c r="C19" s="74">
        <v>7522</v>
      </c>
      <c r="D19" s="74">
        <v>4774</v>
      </c>
      <c r="E19" s="74">
        <v>7116</v>
      </c>
      <c r="F19" s="74">
        <v>6715</v>
      </c>
      <c r="G19" s="74">
        <v>6563</v>
      </c>
      <c r="H19" s="42" t="s">
        <v>348</v>
      </c>
      <c r="I19" s="74">
        <v>5573</v>
      </c>
      <c r="J19" s="74">
        <v>4822</v>
      </c>
      <c r="K19" s="74">
        <v>5278</v>
      </c>
      <c r="L19" s="74">
        <v>4577</v>
      </c>
      <c r="M19" s="74">
        <v>5542</v>
      </c>
      <c r="N19" s="74">
        <v>6188</v>
      </c>
      <c r="O19" s="74">
        <v>5788</v>
      </c>
    </row>
    <row r="20" spans="2:15">
      <c r="B20" s="73" t="s">
        <v>29</v>
      </c>
      <c r="C20" s="74">
        <v>7895</v>
      </c>
      <c r="D20" s="74">
        <v>4697</v>
      </c>
      <c r="E20" s="74">
        <v>7520</v>
      </c>
      <c r="F20" s="74">
        <v>6871</v>
      </c>
      <c r="G20" s="74">
        <v>6522</v>
      </c>
      <c r="H20" s="42" t="s">
        <v>348</v>
      </c>
      <c r="I20" s="74">
        <v>5238</v>
      </c>
      <c r="J20" s="74">
        <v>5275</v>
      </c>
      <c r="K20" s="74">
        <v>5051</v>
      </c>
      <c r="L20" s="74">
        <v>4164</v>
      </c>
      <c r="M20" s="74">
        <v>5259</v>
      </c>
      <c r="N20" s="74">
        <v>5842</v>
      </c>
      <c r="O20" s="74">
        <v>5642</v>
      </c>
    </row>
    <row r="21" spans="2:15">
      <c r="B21" s="73" t="s">
        <v>30</v>
      </c>
      <c r="C21" s="74">
        <v>8232</v>
      </c>
      <c r="D21" s="74">
        <v>5075</v>
      </c>
      <c r="E21" s="74">
        <v>7796</v>
      </c>
      <c r="F21" s="74">
        <v>6985</v>
      </c>
      <c r="G21" s="74">
        <v>6544</v>
      </c>
      <c r="H21" s="42" t="s">
        <v>348</v>
      </c>
      <c r="I21" s="74">
        <v>5837</v>
      </c>
      <c r="J21" s="74">
        <v>5031</v>
      </c>
      <c r="K21" s="74">
        <v>5237</v>
      </c>
      <c r="L21" s="74">
        <v>4739</v>
      </c>
      <c r="M21" s="74">
        <v>6098</v>
      </c>
      <c r="N21" s="74">
        <v>5843</v>
      </c>
      <c r="O21" s="74">
        <v>6113</v>
      </c>
    </row>
    <row r="22" spans="2:15">
      <c r="B22" s="73" t="s">
        <v>31</v>
      </c>
      <c r="C22" s="74">
        <v>8306</v>
      </c>
      <c r="D22" s="74">
        <v>5321</v>
      </c>
      <c r="E22" s="74">
        <v>8132</v>
      </c>
      <c r="F22" s="74">
        <v>7561</v>
      </c>
      <c r="G22" s="74">
        <v>7149</v>
      </c>
      <c r="H22" s="42" t="s">
        <v>348</v>
      </c>
      <c r="I22" s="74">
        <v>6449</v>
      </c>
      <c r="J22" s="74">
        <v>5320</v>
      </c>
      <c r="K22" s="74">
        <v>5867</v>
      </c>
      <c r="L22" s="74">
        <v>4642</v>
      </c>
      <c r="M22" s="74">
        <v>6358</v>
      </c>
      <c r="N22" s="74">
        <v>6074</v>
      </c>
      <c r="O22" s="74">
        <v>7114</v>
      </c>
    </row>
    <row r="23" spans="2:15">
      <c r="B23" s="73" t="s">
        <v>32</v>
      </c>
      <c r="C23" s="74">
        <v>8177</v>
      </c>
      <c r="D23" s="74">
        <v>5491</v>
      </c>
      <c r="E23" s="74">
        <v>8255</v>
      </c>
      <c r="F23" s="74">
        <v>7882</v>
      </c>
      <c r="G23" s="74">
        <v>7260</v>
      </c>
      <c r="H23" s="42" t="s">
        <v>348</v>
      </c>
      <c r="I23" s="74">
        <v>6179</v>
      </c>
      <c r="J23" s="74">
        <v>5492</v>
      </c>
      <c r="K23" s="74">
        <v>5780</v>
      </c>
      <c r="L23" s="74">
        <v>5097</v>
      </c>
      <c r="M23" s="74">
        <v>6111</v>
      </c>
      <c r="N23" s="74">
        <v>6063</v>
      </c>
      <c r="O23" s="74">
        <v>6226</v>
      </c>
    </row>
    <row r="24" spans="2:15">
      <c r="B24" s="73" t="s">
        <v>33</v>
      </c>
      <c r="C24" s="74">
        <v>8358</v>
      </c>
      <c r="D24" s="74">
        <v>5306</v>
      </c>
      <c r="E24" s="74">
        <v>8199</v>
      </c>
      <c r="F24" s="74">
        <v>7967</v>
      </c>
      <c r="G24" s="74">
        <v>7292</v>
      </c>
      <c r="H24" s="42" t="s">
        <v>348</v>
      </c>
      <c r="I24" s="74">
        <v>6101</v>
      </c>
      <c r="J24" s="74">
        <v>5520</v>
      </c>
      <c r="K24" s="74">
        <v>5884</v>
      </c>
      <c r="L24" s="74">
        <v>5113</v>
      </c>
      <c r="M24" s="74">
        <v>5945</v>
      </c>
      <c r="N24" s="74">
        <v>6207</v>
      </c>
      <c r="O24" s="74">
        <v>6801</v>
      </c>
    </row>
    <row r="25" spans="2:15">
      <c r="B25" s="73" t="s">
        <v>34</v>
      </c>
      <c r="C25" s="74">
        <v>9250</v>
      </c>
      <c r="D25" s="74">
        <v>5625</v>
      </c>
      <c r="E25" s="74">
        <v>9251</v>
      </c>
      <c r="F25" s="74">
        <v>8435</v>
      </c>
      <c r="G25" s="74">
        <v>8015</v>
      </c>
      <c r="H25" s="42" t="s">
        <v>348</v>
      </c>
      <c r="I25" s="74">
        <v>6896</v>
      </c>
      <c r="J25" s="74">
        <v>5819</v>
      </c>
      <c r="K25" s="74">
        <v>6189</v>
      </c>
      <c r="L25" s="74">
        <v>5179</v>
      </c>
      <c r="M25" s="74">
        <v>6589</v>
      </c>
      <c r="N25" s="74">
        <v>6920</v>
      </c>
      <c r="O25" s="74">
        <v>6629</v>
      </c>
    </row>
    <row r="26" spans="2:15">
      <c r="B26" s="73" t="s">
        <v>35</v>
      </c>
      <c r="C26" s="74">
        <v>9896</v>
      </c>
      <c r="D26" s="74">
        <v>6619</v>
      </c>
      <c r="E26" s="74">
        <v>9537</v>
      </c>
      <c r="F26" s="74">
        <v>8681</v>
      </c>
      <c r="G26" s="74">
        <v>8348</v>
      </c>
      <c r="H26" s="42" t="s">
        <v>348</v>
      </c>
      <c r="I26" s="74">
        <v>7103</v>
      </c>
      <c r="J26" s="74">
        <v>6082</v>
      </c>
      <c r="K26" s="74">
        <v>6427</v>
      </c>
      <c r="L26" s="74">
        <v>5694</v>
      </c>
      <c r="M26" s="74">
        <v>6671</v>
      </c>
      <c r="N26" s="74">
        <v>7152</v>
      </c>
      <c r="O26" s="74">
        <v>7266</v>
      </c>
    </row>
    <row r="27" spans="2:15">
      <c r="B27" s="73" t="s">
        <v>36</v>
      </c>
      <c r="C27" s="74">
        <v>9826</v>
      </c>
      <c r="D27" s="74">
        <v>6775</v>
      </c>
      <c r="E27" s="74">
        <v>9444</v>
      </c>
      <c r="F27" s="74">
        <v>9009</v>
      </c>
      <c r="G27" s="74">
        <v>8557</v>
      </c>
      <c r="H27" s="42" t="s">
        <v>348</v>
      </c>
      <c r="I27" s="74">
        <v>7662</v>
      </c>
      <c r="J27" s="74">
        <v>6343</v>
      </c>
      <c r="K27" s="74">
        <v>6810</v>
      </c>
      <c r="L27" s="74">
        <v>5999</v>
      </c>
      <c r="M27" s="74">
        <v>6962</v>
      </c>
      <c r="N27" s="74">
        <v>7463</v>
      </c>
      <c r="O27" s="74">
        <v>7098</v>
      </c>
    </row>
    <row r="28" spans="2:15">
      <c r="B28" s="73" t="s">
        <v>37</v>
      </c>
      <c r="C28" s="74">
        <v>10564</v>
      </c>
      <c r="D28" s="74">
        <v>7197</v>
      </c>
      <c r="E28" s="74">
        <v>10020</v>
      </c>
      <c r="F28" s="74">
        <v>9344</v>
      </c>
      <c r="G28" s="74">
        <v>8976</v>
      </c>
      <c r="H28" s="42" t="s">
        <v>348</v>
      </c>
      <c r="I28" s="74">
        <v>7968</v>
      </c>
      <c r="J28" s="74">
        <v>6543</v>
      </c>
      <c r="K28" s="74">
        <v>6982</v>
      </c>
      <c r="L28" s="74">
        <v>6219</v>
      </c>
      <c r="M28" s="74">
        <v>7212</v>
      </c>
      <c r="N28" s="74">
        <v>7562</v>
      </c>
      <c r="O28" s="74">
        <v>7424</v>
      </c>
    </row>
    <row r="29" spans="2:15">
      <c r="B29" s="73" t="s">
        <v>38</v>
      </c>
      <c r="C29" s="74">
        <v>11148</v>
      </c>
      <c r="D29" s="74">
        <v>7641</v>
      </c>
      <c r="E29" s="74">
        <v>10169</v>
      </c>
      <c r="F29" s="74">
        <v>9661</v>
      </c>
      <c r="G29" s="74">
        <v>9486</v>
      </c>
      <c r="H29" s="42" t="s">
        <v>348</v>
      </c>
      <c r="I29" s="74">
        <v>7839</v>
      </c>
      <c r="J29" s="74">
        <v>6861</v>
      </c>
      <c r="K29" s="74">
        <v>7314</v>
      </c>
      <c r="L29" s="74">
        <v>6742</v>
      </c>
      <c r="M29" s="74">
        <v>8366</v>
      </c>
      <c r="N29" s="74">
        <v>7780</v>
      </c>
      <c r="O29" s="74">
        <v>7727</v>
      </c>
    </row>
    <row r="30" spans="2:15">
      <c r="B30" s="73" t="s">
        <v>39</v>
      </c>
      <c r="C30" s="74">
        <v>11588</v>
      </c>
      <c r="D30" s="74">
        <v>8568</v>
      </c>
      <c r="E30" s="74">
        <v>11604</v>
      </c>
      <c r="F30" s="74">
        <v>10193</v>
      </c>
      <c r="G30" s="74">
        <v>10180</v>
      </c>
      <c r="H30" s="42" t="s">
        <v>348</v>
      </c>
      <c r="I30" s="74">
        <v>8606</v>
      </c>
      <c r="J30" s="74">
        <v>7494</v>
      </c>
      <c r="K30" s="74">
        <v>7628</v>
      </c>
      <c r="L30" s="74">
        <v>7218</v>
      </c>
      <c r="M30" s="74">
        <v>8369</v>
      </c>
      <c r="N30" s="74">
        <v>8183</v>
      </c>
      <c r="O30" s="74">
        <v>7967</v>
      </c>
    </row>
    <row r="31" spans="2:15">
      <c r="B31" s="73" t="s">
        <v>40</v>
      </c>
      <c r="C31" s="74">
        <v>12312</v>
      </c>
      <c r="D31" s="74">
        <v>8956</v>
      </c>
      <c r="E31" s="74">
        <v>11451</v>
      </c>
      <c r="F31" s="74">
        <v>10694</v>
      </c>
      <c r="G31" s="74">
        <v>10880</v>
      </c>
      <c r="H31" s="42" t="s">
        <v>348</v>
      </c>
      <c r="I31" s="74">
        <v>8857</v>
      </c>
      <c r="J31" s="74">
        <v>8059</v>
      </c>
      <c r="K31" s="74">
        <v>8302</v>
      </c>
      <c r="L31" s="74">
        <v>7885</v>
      </c>
      <c r="M31" s="74">
        <v>8586</v>
      </c>
      <c r="N31" s="74">
        <v>8647</v>
      </c>
      <c r="O31" s="74">
        <v>8721</v>
      </c>
    </row>
    <row r="32" spans="2:15">
      <c r="B32" s="73" t="s">
        <v>41</v>
      </c>
      <c r="C32" s="74">
        <v>12526</v>
      </c>
      <c r="D32" s="74">
        <v>9365</v>
      </c>
      <c r="E32" s="74">
        <v>11142</v>
      </c>
      <c r="F32" s="74">
        <v>10774</v>
      </c>
      <c r="G32" s="74">
        <v>10921</v>
      </c>
      <c r="H32" s="42" t="s">
        <v>348</v>
      </c>
      <c r="I32" s="74">
        <v>9208</v>
      </c>
      <c r="J32" s="74">
        <v>8729</v>
      </c>
      <c r="K32" s="74">
        <v>8570</v>
      </c>
      <c r="L32" s="74">
        <v>8346</v>
      </c>
      <c r="M32" s="74">
        <v>9293</v>
      </c>
      <c r="N32" s="74">
        <v>8655</v>
      </c>
      <c r="O32" s="74">
        <v>9024</v>
      </c>
    </row>
    <row r="33" spans="2:15">
      <c r="B33" s="73" t="s">
        <v>42</v>
      </c>
      <c r="C33" s="74">
        <v>13339</v>
      </c>
      <c r="D33" s="74">
        <v>9924</v>
      </c>
      <c r="E33" s="74">
        <v>12060</v>
      </c>
      <c r="F33" s="74">
        <v>11563</v>
      </c>
      <c r="G33" s="74">
        <v>11444</v>
      </c>
      <c r="H33" s="42" t="s">
        <v>348</v>
      </c>
      <c r="I33" s="74">
        <v>10348</v>
      </c>
      <c r="J33" s="74">
        <v>9401</v>
      </c>
      <c r="K33" s="74">
        <v>9092</v>
      </c>
      <c r="L33" s="74">
        <v>8832</v>
      </c>
      <c r="M33" s="74">
        <v>9550</v>
      </c>
      <c r="N33" s="74">
        <v>9678</v>
      </c>
      <c r="O33" s="74">
        <v>9830</v>
      </c>
    </row>
    <row r="34" spans="2:15">
      <c r="B34" s="73" t="s">
        <v>43</v>
      </c>
      <c r="C34" s="74">
        <v>13653</v>
      </c>
      <c r="D34" s="74">
        <v>10086</v>
      </c>
      <c r="E34" s="74">
        <v>12830</v>
      </c>
      <c r="F34" s="74">
        <v>12027</v>
      </c>
      <c r="G34" s="74">
        <v>12046</v>
      </c>
      <c r="H34" s="42" t="s">
        <v>348</v>
      </c>
      <c r="I34" s="74">
        <v>10715</v>
      </c>
      <c r="J34" s="74">
        <v>9706</v>
      </c>
      <c r="K34" s="74">
        <v>10027</v>
      </c>
      <c r="L34" s="74">
        <v>9434</v>
      </c>
      <c r="M34" s="74">
        <v>10560</v>
      </c>
      <c r="N34" s="74">
        <v>9686</v>
      </c>
      <c r="O34" s="74">
        <v>10196</v>
      </c>
    </row>
    <row r="35" spans="2:15">
      <c r="B35" s="73" t="s">
        <v>44</v>
      </c>
      <c r="C35" s="74">
        <v>15129</v>
      </c>
      <c r="D35" s="74">
        <v>10876</v>
      </c>
      <c r="E35" s="74">
        <v>13344</v>
      </c>
      <c r="F35" s="74">
        <v>12850</v>
      </c>
      <c r="G35" s="74">
        <v>12603</v>
      </c>
      <c r="H35" s="42" t="s">
        <v>348</v>
      </c>
      <c r="I35" s="74">
        <v>11512</v>
      </c>
      <c r="J35" s="74">
        <v>10293</v>
      </c>
      <c r="K35" s="74">
        <v>10371</v>
      </c>
      <c r="L35" s="74">
        <v>10014</v>
      </c>
      <c r="M35" s="74">
        <v>10962</v>
      </c>
      <c r="N35" s="74">
        <v>10373</v>
      </c>
      <c r="O35" s="74">
        <v>10582</v>
      </c>
    </row>
    <row r="36" spans="2:15">
      <c r="B36" s="73" t="s">
        <v>45</v>
      </c>
      <c r="C36" s="74">
        <v>13084</v>
      </c>
      <c r="D36" s="74">
        <v>10896</v>
      </c>
      <c r="E36" s="74">
        <v>14011</v>
      </c>
      <c r="F36" s="74">
        <v>12689</v>
      </c>
      <c r="G36" s="74">
        <v>12727</v>
      </c>
      <c r="H36" s="42" t="s">
        <v>348</v>
      </c>
      <c r="I36" s="74">
        <v>11573</v>
      </c>
      <c r="J36" s="74">
        <v>10322</v>
      </c>
      <c r="K36" s="74">
        <v>10470</v>
      </c>
      <c r="L36" s="74">
        <v>9582</v>
      </c>
      <c r="M36" s="74">
        <v>10790</v>
      </c>
      <c r="N36" s="74">
        <v>10942</v>
      </c>
      <c r="O36" s="74">
        <v>10884</v>
      </c>
    </row>
    <row r="37" spans="2:15">
      <c r="B37" s="73" t="s">
        <v>46</v>
      </c>
      <c r="C37" s="74">
        <v>14899</v>
      </c>
      <c r="D37" s="74">
        <v>11458</v>
      </c>
      <c r="E37" s="74">
        <v>13613</v>
      </c>
      <c r="F37" s="74">
        <v>12788</v>
      </c>
      <c r="G37" s="74">
        <v>12590</v>
      </c>
      <c r="H37" s="42" t="s">
        <v>348</v>
      </c>
      <c r="I37" s="74">
        <v>11702</v>
      </c>
      <c r="J37" s="74">
        <v>10923</v>
      </c>
      <c r="K37" s="74">
        <v>10864</v>
      </c>
      <c r="L37" s="74">
        <v>10545</v>
      </c>
      <c r="M37" s="74">
        <v>11443</v>
      </c>
      <c r="N37" s="74">
        <v>11581</v>
      </c>
      <c r="O37" s="74">
        <v>10806</v>
      </c>
    </row>
    <row r="38" spans="2:15">
      <c r="B38" s="73" t="s">
        <v>47</v>
      </c>
      <c r="C38" s="74">
        <v>15248</v>
      </c>
      <c r="D38" s="74">
        <v>13297</v>
      </c>
      <c r="E38" s="74">
        <v>14140</v>
      </c>
      <c r="F38" s="74">
        <v>13425</v>
      </c>
      <c r="G38" s="74">
        <v>13631</v>
      </c>
      <c r="H38" s="42" t="s">
        <v>348</v>
      </c>
      <c r="I38" s="74">
        <v>12384</v>
      </c>
      <c r="J38" s="74">
        <v>11642</v>
      </c>
      <c r="K38" s="74">
        <v>11424</v>
      </c>
      <c r="L38" s="74">
        <v>10671</v>
      </c>
      <c r="M38" s="74">
        <v>11725</v>
      </c>
      <c r="N38" s="74">
        <v>11271</v>
      </c>
      <c r="O38" s="74">
        <v>11764</v>
      </c>
    </row>
    <row r="39" spans="2:15">
      <c r="B39" s="73" t="s">
        <v>48</v>
      </c>
      <c r="C39" s="74">
        <v>16773</v>
      </c>
      <c r="D39" s="74">
        <v>12727</v>
      </c>
      <c r="E39" s="74">
        <v>14641</v>
      </c>
      <c r="F39" s="74">
        <v>13659</v>
      </c>
      <c r="G39" s="74">
        <v>14000</v>
      </c>
      <c r="H39" s="42" t="s">
        <v>348</v>
      </c>
      <c r="I39" s="74">
        <v>12277</v>
      </c>
      <c r="J39" s="74">
        <v>11835</v>
      </c>
      <c r="K39" s="74">
        <v>11723</v>
      </c>
      <c r="L39" s="74">
        <v>10945</v>
      </c>
      <c r="M39" s="74">
        <v>11838</v>
      </c>
      <c r="N39" s="74">
        <v>12306</v>
      </c>
      <c r="O39" s="74">
        <v>11832</v>
      </c>
    </row>
    <row r="40" spans="2:15">
      <c r="B40" s="73" t="s">
        <v>49</v>
      </c>
      <c r="C40" s="74">
        <v>15965</v>
      </c>
      <c r="D40" s="74">
        <v>13704</v>
      </c>
      <c r="E40" s="74">
        <v>14394</v>
      </c>
      <c r="F40" s="74">
        <v>14158</v>
      </c>
      <c r="G40" s="74">
        <v>14073</v>
      </c>
      <c r="H40" s="42" t="s">
        <v>348</v>
      </c>
      <c r="I40" s="74">
        <v>13351</v>
      </c>
      <c r="J40" s="74">
        <v>12520</v>
      </c>
      <c r="K40" s="74">
        <v>12113</v>
      </c>
      <c r="L40" s="74">
        <v>11444</v>
      </c>
      <c r="M40" s="74">
        <v>12807</v>
      </c>
      <c r="N40" s="74">
        <v>11889</v>
      </c>
      <c r="O40" s="74">
        <v>12253</v>
      </c>
    </row>
    <row r="41" spans="2:15">
      <c r="B41" s="73" t="s">
        <v>50</v>
      </c>
      <c r="C41" s="74">
        <v>17279</v>
      </c>
      <c r="D41" s="74">
        <v>14366</v>
      </c>
      <c r="E41" s="74">
        <v>15512</v>
      </c>
      <c r="F41" s="74">
        <v>15133</v>
      </c>
      <c r="G41" s="74">
        <v>14903</v>
      </c>
      <c r="H41" s="42" t="s">
        <v>348</v>
      </c>
      <c r="I41" s="74">
        <v>13985</v>
      </c>
      <c r="J41" s="74">
        <v>13272</v>
      </c>
      <c r="K41" s="74">
        <v>12482</v>
      </c>
      <c r="L41" s="74">
        <v>11773</v>
      </c>
      <c r="M41" s="74">
        <v>13187</v>
      </c>
      <c r="N41" s="74">
        <v>13068</v>
      </c>
      <c r="O41" s="74">
        <v>12255</v>
      </c>
    </row>
    <row r="42" spans="2:15">
      <c r="B42" s="73" t="s">
        <v>51</v>
      </c>
      <c r="C42" s="74">
        <v>18314</v>
      </c>
      <c r="D42" s="74">
        <v>14836</v>
      </c>
      <c r="E42" s="74">
        <v>16271</v>
      </c>
      <c r="F42" s="74">
        <v>15726</v>
      </c>
      <c r="G42" s="74">
        <v>15672</v>
      </c>
      <c r="H42" s="42" t="s">
        <v>348</v>
      </c>
      <c r="I42" s="74">
        <v>14895</v>
      </c>
      <c r="J42" s="74">
        <v>13847</v>
      </c>
      <c r="K42" s="74">
        <v>13603</v>
      </c>
      <c r="L42" s="74">
        <v>12771</v>
      </c>
      <c r="M42" s="74">
        <v>13956</v>
      </c>
      <c r="N42" s="74">
        <v>13588</v>
      </c>
      <c r="O42" s="74">
        <v>13532</v>
      </c>
    </row>
    <row r="43" spans="2:15">
      <c r="B43" s="73" t="s">
        <v>52</v>
      </c>
      <c r="C43" s="74">
        <v>18841</v>
      </c>
      <c r="D43" s="74">
        <v>15713</v>
      </c>
      <c r="E43" s="74">
        <v>16709</v>
      </c>
      <c r="F43" s="74">
        <v>16078</v>
      </c>
      <c r="G43" s="74">
        <v>16407</v>
      </c>
      <c r="H43" s="42" t="s">
        <v>348</v>
      </c>
      <c r="I43" s="74">
        <v>15723</v>
      </c>
      <c r="J43" s="74">
        <v>14966</v>
      </c>
      <c r="K43" s="74">
        <v>14604</v>
      </c>
      <c r="L43" s="74">
        <v>13839</v>
      </c>
      <c r="M43" s="74">
        <v>14592</v>
      </c>
      <c r="N43" s="74">
        <v>14672</v>
      </c>
      <c r="O43" s="74">
        <v>14372</v>
      </c>
    </row>
    <row r="44" spans="2:15">
      <c r="B44" s="73" t="s">
        <v>53</v>
      </c>
      <c r="C44" s="74">
        <v>18232</v>
      </c>
      <c r="D44" s="74">
        <v>15051</v>
      </c>
      <c r="E44" s="74">
        <v>16401</v>
      </c>
      <c r="F44" s="74">
        <v>16678</v>
      </c>
      <c r="G44" s="74">
        <v>16637</v>
      </c>
      <c r="H44" s="42" t="s">
        <v>348</v>
      </c>
      <c r="I44" s="74">
        <v>15364</v>
      </c>
      <c r="J44" s="74">
        <v>15097</v>
      </c>
      <c r="K44" s="74">
        <v>14648</v>
      </c>
      <c r="L44" s="74">
        <v>14774</v>
      </c>
      <c r="M44" s="74">
        <v>13962</v>
      </c>
      <c r="N44" s="74">
        <v>14932</v>
      </c>
      <c r="O44" s="74">
        <v>14155</v>
      </c>
    </row>
    <row r="45" spans="2:15">
      <c r="B45" s="73" t="s">
        <v>54</v>
      </c>
      <c r="C45" s="74">
        <v>19755</v>
      </c>
      <c r="D45" s="74">
        <v>16325</v>
      </c>
      <c r="E45" s="74">
        <v>17371</v>
      </c>
      <c r="F45" s="74">
        <v>17217</v>
      </c>
      <c r="G45" s="74">
        <v>16818</v>
      </c>
      <c r="H45" s="42" t="s">
        <v>348</v>
      </c>
      <c r="I45" s="74">
        <v>16295</v>
      </c>
      <c r="J45" s="74">
        <v>15471</v>
      </c>
      <c r="K45" s="74">
        <v>15032</v>
      </c>
      <c r="L45" s="74">
        <v>14379</v>
      </c>
      <c r="M45" s="74">
        <v>15122</v>
      </c>
      <c r="N45" s="74">
        <v>15026</v>
      </c>
      <c r="O45" s="74">
        <v>15157</v>
      </c>
    </row>
    <row r="46" spans="2:15">
      <c r="B46" s="73" t="s">
        <v>55</v>
      </c>
      <c r="C46" s="74">
        <v>20131</v>
      </c>
      <c r="D46" s="74">
        <v>17019</v>
      </c>
      <c r="E46" s="74">
        <v>17508</v>
      </c>
      <c r="F46" s="74">
        <v>17421</v>
      </c>
      <c r="G46" s="74">
        <v>17561</v>
      </c>
      <c r="H46" s="42" t="s">
        <v>348</v>
      </c>
      <c r="I46" s="74">
        <v>16258</v>
      </c>
      <c r="J46" s="74">
        <v>15764</v>
      </c>
      <c r="K46" s="74">
        <v>15668</v>
      </c>
      <c r="L46" s="74">
        <v>14924</v>
      </c>
      <c r="M46" s="74">
        <v>15003</v>
      </c>
      <c r="N46" s="74">
        <v>15165</v>
      </c>
      <c r="O46" s="74">
        <v>14739</v>
      </c>
    </row>
    <row r="47" spans="2:15">
      <c r="B47" s="73" t="s">
        <v>56</v>
      </c>
      <c r="C47" s="74">
        <v>20897</v>
      </c>
      <c r="D47" s="74">
        <v>17306</v>
      </c>
      <c r="E47" s="74">
        <v>18082</v>
      </c>
      <c r="F47" s="74">
        <v>17617</v>
      </c>
      <c r="G47" s="74">
        <v>17500</v>
      </c>
      <c r="H47" s="42" t="s">
        <v>348</v>
      </c>
      <c r="I47" s="74">
        <v>17338</v>
      </c>
      <c r="J47" s="74">
        <v>16293</v>
      </c>
      <c r="K47" s="74">
        <v>15830</v>
      </c>
      <c r="L47" s="74">
        <v>14950</v>
      </c>
      <c r="M47" s="74">
        <v>15932</v>
      </c>
      <c r="N47" s="74">
        <v>15455</v>
      </c>
      <c r="O47" s="74">
        <v>15648</v>
      </c>
    </row>
    <row r="48" spans="2:15">
      <c r="B48" s="73" t="s">
        <v>57</v>
      </c>
      <c r="C48" s="74">
        <v>19956</v>
      </c>
      <c r="D48" s="74">
        <v>17091</v>
      </c>
      <c r="E48" s="74">
        <v>17859</v>
      </c>
      <c r="F48" s="74">
        <v>17559</v>
      </c>
      <c r="G48" s="74">
        <v>17408</v>
      </c>
      <c r="H48" s="42" t="s">
        <v>348</v>
      </c>
      <c r="I48" s="74">
        <v>16808</v>
      </c>
      <c r="J48" s="74">
        <v>16234</v>
      </c>
      <c r="K48" s="74">
        <v>15714</v>
      </c>
      <c r="L48" s="74">
        <v>14676</v>
      </c>
      <c r="M48" s="74">
        <v>15347</v>
      </c>
      <c r="N48" s="74">
        <v>15501</v>
      </c>
      <c r="O48" s="74">
        <v>15919</v>
      </c>
    </row>
    <row r="49" spans="2:15">
      <c r="B49" s="73" t="s">
        <v>58</v>
      </c>
      <c r="C49" s="74">
        <v>22357</v>
      </c>
      <c r="D49" s="74">
        <v>16981</v>
      </c>
      <c r="E49" s="74">
        <v>18272</v>
      </c>
      <c r="F49" s="74">
        <v>17501</v>
      </c>
      <c r="G49" s="74">
        <v>18051</v>
      </c>
      <c r="H49" s="42" t="s">
        <v>348</v>
      </c>
      <c r="I49" s="74">
        <v>17326</v>
      </c>
      <c r="J49" s="74">
        <v>17454</v>
      </c>
      <c r="K49" s="74">
        <v>16590</v>
      </c>
      <c r="L49" s="74">
        <v>15139</v>
      </c>
      <c r="M49" s="74">
        <v>16091</v>
      </c>
      <c r="N49" s="74">
        <v>15612</v>
      </c>
      <c r="O49" s="74">
        <v>16474</v>
      </c>
    </row>
    <row r="50" spans="2:15">
      <c r="B50" s="73" t="s">
        <v>59</v>
      </c>
      <c r="C50" s="74">
        <v>22806</v>
      </c>
      <c r="D50" s="74">
        <v>17958</v>
      </c>
      <c r="E50" s="74">
        <v>17766</v>
      </c>
      <c r="F50" s="74">
        <v>17908</v>
      </c>
      <c r="G50" s="74">
        <v>17750</v>
      </c>
      <c r="H50" s="42" t="s">
        <v>348</v>
      </c>
      <c r="I50" s="74">
        <v>17473</v>
      </c>
      <c r="J50" s="74">
        <v>17247</v>
      </c>
      <c r="K50" s="74">
        <v>17056</v>
      </c>
      <c r="L50" s="74">
        <v>15757</v>
      </c>
      <c r="M50" s="74">
        <v>16486</v>
      </c>
      <c r="N50" s="74">
        <v>15475</v>
      </c>
      <c r="O50" s="74">
        <v>16454</v>
      </c>
    </row>
    <row r="51" spans="2:15">
      <c r="B51" s="73" t="s">
        <v>60</v>
      </c>
      <c r="C51" s="74">
        <v>21503</v>
      </c>
      <c r="D51" s="74">
        <v>18547</v>
      </c>
      <c r="E51" s="74">
        <v>18727</v>
      </c>
      <c r="F51" s="74">
        <v>18669</v>
      </c>
      <c r="G51" s="74">
        <v>18109</v>
      </c>
      <c r="H51" s="42" t="s">
        <v>348</v>
      </c>
      <c r="I51" s="74">
        <v>17992</v>
      </c>
      <c r="J51" s="74">
        <v>17509</v>
      </c>
      <c r="K51" s="74">
        <v>16564</v>
      </c>
      <c r="L51" s="74">
        <v>15281</v>
      </c>
      <c r="M51" s="74">
        <v>16323</v>
      </c>
      <c r="N51" s="74">
        <v>16433</v>
      </c>
      <c r="O51" s="74">
        <v>16848</v>
      </c>
    </row>
    <row r="52" spans="2:15">
      <c r="B52" s="73" t="s">
        <v>61</v>
      </c>
      <c r="C52" s="74">
        <v>22631</v>
      </c>
      <c r="D52" s="74">
        <v>18387</v>
      </c>
      <c r="E52" s="74">
        <v>18361</v>
      </c>
      <c r="F52" s="74">
        <v>18337</v>
      </c>
      <c r="G52" s="74">
        <v>18112</v>
      </c>
      <c r="H52" s="42" t="s">
        <v>348</v>
      </c>
      <c r="I52" s="74">
        <v>18045</v>
      </c>
      <c r="J52" s="74">
        <v>17272</v>
      </c>
      <c r="K52" s="74">
        <v>16751</v>
      </c>
      <c r="L52" s="74">
        <v>16429</v>
      </c>
      <c r="M52" s="74">
        <v>16763</v>
      </c>
      <c r="N52" s="74">
        <v>16141</v>
      </c>
      <c r="O52" s="74">
        <v>15800</v>
      </c>
    </row>
    <row r="53" spans="2:15">
      <c r="B53" s="73" t="s">
        <v>62</v>
      </c>
      <c r="C53" s="74">
        <v>22513</v>
      </c>
      <c r="D53" s="74">
        <v>19542</v>
      </c>
      <c r="E53" s="74">
        <v>19145</v>
      </c>
      <c r="F53" s="74">
        <v>18826</v>
      </c>
      <c r="G53" s="74">
        <v>19422</v>
      </c>
      <c r="H53" s="42" t="s">
        <v>348</v>
      </c>
      <c r="I53" s="74">
        <v>18399</v>
      </c>
      <c r="J53" s="74">
        <v>18249</v>
      </c>
      <c r="K53" s="74">
        <v>17223</v>
      </c>
      <c r="L53" s="74">
        <v>16975</v>
      </c>
      <c r="M53" s="74">
        <v>17665</v>
      </c>
      <c r="N53" s="74">
        <v>16746</v>
      </c>
      <c r="O53" s="74">
        <v>17681</v>
      </c>
    </row>
    <row r="54" spans="2:15">
      <c r="B54" s="73" t="s">
        <v>63</v>
      </c>
      <c r="C54" s="74">
        <v>23563</v>
      </c>
      <c r="D54" s="74">
        <v>20415</v>
      </c>
      <c r="E54" s="74">
        <v>20136</v>
      </c>
      <c r="F54" s="74">
        <v>19685</v>
      </c>
      <c r="G54" s="74">
        <v>20326</v>
      </c>
      <c r="H54" s="42" t="s">
        <v>348</v>
      </c>
      <c r="I54" s="74">
        <v>19666</v>
      </c>
      <c r="J54" s="74">
        <v>18919</v>
      </c>
      <c r="K54" s="74">
        <v>18051</v>
      </c>
      <c r="L54" s="74">
        <v>17599</v>
      </c>
      <c r="M54" s="74">
        <v>17366</v>
      </c>
      <c r="N54" s="74">
        <v>17197</v>
      </c>
      <c r="O54" s="74">
        <v>18343</v>
      </c>
    </row>
    <row r="55" spans="2:15">
      <c r="B55" s="73" t="s">
        <v>64</v>
      </c>
      <c r="C55" s="74">
        <v>26088</v>
      </c>
      <c r="D55" s="74">
        <v>21556</v>
      </c>
      <c r="E55" s="74">
        <v>21016</v>
      </c>
      <c r="F55" s="74">
        <v>20639</v>
      </c>
      <c r="G55" s="74">
        <v>21586</v>
      </c>
      <c r="H55" s="42" t="s">
        <v>348</v>
      </c>
      <c r="I55" s="74">
        <v>21163</v>
      </c>
      <c r="J55" s="74">
        <v>19636</v>
      </c>
      <c r="K55" s="74">
        <v>19077</v>
      </c>
      <c r="L55" s="74">
        <v>18607</v>
      </c>
      <c r="M55" s="74">
        <v>18185</v>
      </c>
      <c r="N55" s="74">
        <v>17432</v>
      </c>
      <c r="O55" s="74">
        <v>18988</v>
      </c>
    </row>
    <row r="56" spans="2:15">
      <c r="B56" s="73" t="s">
        <v>65</v>
      </c>
      <c r="C56" s="74">
        <v>26488</v>
      </c>
      <c r="D56" s="74">
        <v>22595</v>
      </c>
      <c r="E56" s="74">
        <v>22584</v>
      </c>
      <c r="F56" s="74">
        <v>21665</v>
      </c>
      <c r="G56" s="74">
        <v>22950</v>
      </c>
      <c r="H56" s="42" t="s">
        <v>348</v>
      </c>
      <c r="I56" s="74">
        <v>21841</v>
      </c>
      <c r="J56" s="74">
        <v>20601</v>
      </c>
      <c r="K56" s="74">
        <v>19441</v>
      </c>
      <c r="L56" s="74">
        <v>18849</v>
      </c>
      <c r="M56" s="74">
        <v>19030</v>
      </c>
      <c r="N56" s="74">
        <v>17821</v>
      </c>
      <c r="O56" s="74">
        <v>19275</v>
      </c>
    </row>
    <row r="57" spans="2:15">
      <c r="B57" s="73" t="s">
        <v>66</v>
      </c>
      <c r="C57" s="74">
        <v>27099</v>
      </c>
      <c r="D57" s="74">
        <v>23766</v>
      </c>
      <c r="E57" s="74">
        <v>24266</v>
      </c>
      <c r="F57" s="74">
        <v>23265</v>
      </c>
      <c r="G57" s="74">
        <v>24533</v>
      </c>
      <c r="H57" s="42" t="s">
        <v>348</v>
      </c>
      <c r="I57" s="74">
        <v>22975</v>
      </c>
      <c r="J57" s="74">
        <v>21812</v>
      </c>
      <c r="K57" s="74">
        <v>20674</v>
      </c>
      <c r="L57" s="74">
        <v>19920</v>
      </c>
      <c r="M57" s="74">
        <v>20293</v>
      </c>
      <c r="N57" s="74">
        <v>19545</v>
      </c>
      <c r="O57" s="74">
        <v>20441</v>
      </c>
    </row>
    <row r="58" spans="2:15">
      <c r="B58" s="73" t="s">
        <v>67</v>
      </c>
      <c r="C58" s="74">
        <v>29562</v>
      </c>
      <c r="D58" s="74">
        <v>26305</v>
      </c>
      <c r="E58" s="74">
        <v>26621</v>
      </c>
      <c r="F58" s="74">
        <v>25929</v>
      </c>
      <c r="G58" s="74">
        <v>27627</v>
      </c>
      <c r="H58" s="42" t="s">
        <v>348</v>
      </c>
      <c r="I58" s="74">
        <v>24885</v>
      </c>
      <c r="J58" s="74">
        <v>23554</v>
      </c>
      <c r="K58" s="74">
        <v>23201</v>
      </c>
      <c r="L58" s="74">
        <v>22711</v>
      </c>
      <c r="M58" s="74">
        <v>22913</v>
      </c>
      <c r="N58" s="74">
        <v>21031</v>
      </c>
      <c r="O58" s="74">
        <v>22702</v>
      </c>
    </row>
    <row r="59" spans="2:15">
      <c r="B59" s="73" t="s">
        <v>68</v>
      </c>
      <c r="C59" s="74">
        <v>33519</v>
      </c>
      <c r="D59" s="74">
        <v>29129</v>
      </c>
      <c r="E59" s="74">
        <v>29498</v>
      </c>
      <c r="F59" s="74">
        <v>27685</v>
      </c>
      <c r="G59" s="74">
        <v>30266</v>
      </c>
      <c r="H59" s="42" t="s">
        <v>348</v>
      </c>
      <c r="I59" s="74">
        <v>28323</v>
      </c>
      <c r="J59" s="74">
        <v>26002</v>
      </c>
      <c r="K59" s="74">
        <v>26039</v>
      </c>
      <c r="L59" s="74">
        <v>25540</v>
      </c>
      <c r="M59" s="74">
        <v>25079</v>
      </c>
      <c r="N59" s="74">
        <v>23373</v>
      </c>
      <c r="O59" s="74">
        <v>25394</v>
      </c>
    </row>
    <row r="60" spans="2:15">
      <c r="B60" s="73" t="s">
        <v>69</v>
      </c>
      <c r="C60" s="74">
        <v>35044</v>
      </c>
      <c r="D60" s="74">
        <v>30565</v>
      </c>
      <c r="E60" s="74">
        <v>31136</v>
      </c>
      <c r="F60" s="74">
        <v>30531</v>
      </c>
      <c r="G60" s="74">
        <v>31337</v>
      </c>
      <c r="H60" s="42" t="s">
        <v>348</v>
      </c>
      <c r="I60" s="74">
        <v>29904</v>
      </c>
      <c r="J60" s="74">
        <v>29174</v>
      </c>
      <c r="K60" s="74">
        <v>26970</v>
      </c>
      <c r="L60" s="74">
        <v>28258</v>
      </c>
      <c r="M60" s="74">
        <v>26552</v>
      </c>
      <c r="N60" s="74">
        <v>25961</v>
      </c>
      <c r="O60" s="74">
        <v>26776</v>
      </c>
    </row>
    <row r="61" spans="2:15">
      <c r="B61" s="73" t="s">
        <v>70</v>
      </c>
      <c r="C61" s="74">
        <v>36125</v>
      </c>
      <c r="D61" s="74">
        <v>30930</v>
      </c>
      <c r="E61" s="74">
        <v>32972</v>
      </c>
      <c r="F61" s="74">
        <v>34114</v>
      </c>
      <c r="G61" s="74">
        <v>33690</v>
      </c>
      <c r="H61" s="42" t="s">
        <v>348</v>
      </c>
      <c r="I61" s="74">
        <v>30568</v>
      </c>
      <c r="J61" s="74">
        <v>28946</v>
      </c>
      <c r="K61" s="74">
        <v>24330</v>
      </c>
      <c r="L61" s="74">
        <v>28862</v>
      </c>
      <c r="M61" s="74">
        <v>27711</v>
      </c>
      <c r="N61" s="74">
        <v>25074</v>
      </c>
      <c r="O61" s="74">
        <v>28819</v>
      </c>
    </row>
    <row r="62" spans="2:15">
      <c r="B62" s="73" t="s">
        <v>71</v>
      </c>
      <c r="C62" s="74">
        <v>37844</v>
      </c>
      <c r="D62" s="74">
        <v>33164</v>
      </c>
      <c r="E62" s="74">
        <v>34270</v>
      </c>
      <c r="F62" s="74">
        <v>34814</v>
      </c>
      <c r="G62" s="74">
        <v>34518</v>
      </c>
      <c r="H62" s="42" t="s">
        <v>348</v>
      </c>
      <c r="I62" s="74">
        <v>31980</v>
      </c>
      <c r="J62" s="74">
        <v>32158</v>
      </c>
      <c r="K62" s="74">
        <v>26121</v>
      </c>
      <c r="L62" s="74">
        <v>28811</v>
      </c>
      <c r="M62" s="74">
        <v>29222</v>
      </c>
      <c r="N62" s="74">
        <v>26305</v>
      </c>
      <c r="O62" s="74">
        <v>29400</v>
      </c>
    </row>
    <row r="63" spans="2:15">
      <c r="B63" s="73" t="s">
        <v>72</v>
      </c>
      <c r="C63" s="74">
        <v>38842</v>
      </c>
      <c r="D63" s="74">
        <v>31843</v>
      </c>
      <c r="E63" s="74">
        <v>34084</v>
      </c>
      <c r="F63" s="74">
        <v>32790</v>
      </c>
      <c r="G63" s="74">
        <v>34087</v>
      </c>
      <c r="H63" s="42" t="s">
        <v>348</v>
      </c>
      <c r="I63" s="74">
        <v>31074</v>
      </c>
      <c r="J63" s="74">
        <v>30778</v>
      </c>
      <c r="K63" s="74">
        <v>26879</v>
      </c>
      <c r="L63" s="74">
        <v>29583</v>
      </c>
      <c r="M63" s="74">
        <v>27990</v>
      </c>
      <c r="N63" s="74">
        <v>26705</v>
      </c>
      <c r="O63" s="74">
        <v>29158</v>
      </c>
    </row>
    <row r="64" spans="2:15">
      <c r="B64" s="73" t="s">
        <v>73</v>
      </c>
      <c r="C64" s="74">
        <v>36740</v>
      </c>
      <c r="D64" s="74">
        <v>30372</v>
      </c>
      <c r="E64" s="74">
        <v>32771</v>
      </c>
      <c r="F64" s="74">
        <v>31220</v>
      </c>
      <c r="G64" s="74">
        <v>32001</v>
      </c>
      <c r="H64" s="42" t="s">
        <v>348</v>
      </c>
      <c r="I64" s="74">
        <v>29996</v>
      </c>
      <c r="J64" s="74">
        <v>29352</v>
      </c>
      <c r="K64" s="74">
        <v>25128</v>
      </c>
      <c r="L64" s="74">
        <v>27193</v>
      </c>
      <c r="M64" s="74">
        <v>26967</v>
      </c>
      <c r="N64" s="74">
        <v>25608</v>
      </c>
      <c r="O64" s="74">
        <v>26218</v>
      </c>
    </row>
    <row r="65" spans="2:15">
      <c r="B65" s="73" t="s">
        <v>74</v>
      </c>
      <c r="C65" s="74">
        <v>36535</v>
      </c>
      <c r="D65" s="74">
        <v>29453</v>
      </c>
      <c r="E65" s="74">
        <v>32403</v>
      </c>
      <c r="F65" s="74">
        <v>29413</v>
      </c>
      <c r="G65" s="74">
        <v>30216</v>
      </c>
      <c r="H65" s="42" t="s">
        <v>348</v>
      </c>
      <c r="I65" s="74">
        <v>27966</v>
      </c>
      <c r="J65" s="74">
        <v>27322</v>
      </c>
      <c r="K65" s="74">
        <v>24737</v>
      </c>
      <c r="L65" s="74">
        <v>27196</v>
      </c>
      <c r="M65" s="74">
        <v>25587</v>
      </c>
      <c r="N65" s="74">
        <v>24256</v>
      </c>
      <c r="O65" s="74">
        <v>24885</v>
      </c>
    </row>
    <row r="66" spans="2:15">
      <c r="B66" s="73" t="s">
        <v>75</v>
      </c>
      <c r="C66" s="74">
        <v>34714</v>
      </c>
      <c r="D66" s="74">
        <v>28741</v>
      </c>
      <c r="E66" s="74">
        <v>30795</v>
      </c>
      <c r="F66" s="74">
        <v>29799</v>
      </c>
      <c r="G66" s="74">
        <v>29378</v>
      </c>
      <c r="H66" s="42" t="s">
        <v>348</v>
      </c>
      <c r="I66" s="74">
        <v>27064</v>
      </c>
      <c r="J66" s="74">
        <v>26520</v>
      </c>
      <c r="K66" s="74">
        <v>24114</v>
      </c>
      <c r="L66" s="74">
        <v>25617</v>
      </c>
      <c r="M66" s="74">
        <v>25660</v>
      </c>
      <c r="N66" s="74">
        <v>23356</v>
      </c>
      <c r="O66" s="74">
        <v>24873</v>
      </c>
    </row>
    <row r="67" spans="2:15">
      <c r="B67" s="73" t="s">
        <v>76</v>
      </c>
      <c r="C67" s="74">
        <v>33976</v>
      </c>
      <c r="D67" s="74">
        <v>28899</v>
      </c>
      <c r="E67" s="74">
        <v>30884</v>
      </c>
      <c r="F67" s="74">
        <v>28503</v>
      </c>
      <c r="G67" s="74">
        <v>29709</v>
      </c>
      <c r="H67" s="42" t="s">
        <v>348</v>
      </c>
      <c r="I67" s="74">
        <v>26301</v>
      </c>
      <c r="J67" s="74">
        <v>26646</v>
      </c>
      <c r="K67" s="74">
        <v>23389</v>
      </c>
      <c r="L67" s="74">
        <v>23960</v>
      </c>
      <c r="M67" s="74">
        <v>24761</v>
      </c>
      <c r="N67" s="74">
        <v>22571</v>
      </c>
      <c r="O67" s="74">
        <v>24816</v>
      </c>
    </row>
    <row r="68" spans="2:15">
      <c r="B68" s="73" t="s">
        <v>77</v>
      </c>
      <c r="C68" s="74">
        <v>33361</v>
      </c>
      <c r="D68" s="74">
        <v>26722</v>
      </c>
      <c r="E68" s="74">
        <v>29515</v>
      </c>
      <c r="F68" s="74">
        <v>27269</v>
      </c>
      <c r="G68" s="74">
        <v>27646</v>
      </c>
      <c r="H68" s="42" t="s">
        <v>348</v>
      </c>
      <c r="I68" s="74">
        <v>25801</v>
      </c>
      <c r="J68" s="74">
        <v>25319</v>
      </c>
      <c r="K68" s="74">
        <v>21480</v>
      </c>
      <c r="L68" s="74">
        <v>26473</v>
      </c>
      <c r="M68" s="74">
        <v>22505</v>
      </c>
      <c r="N68" s="74">
        <v>21075</v>
      </c>
      <c r="O68" s="74">
        <v>22273</v>
      </c>
    </row>
    <row r="69" spans="2:15">
      <c r="B69" s="73" t="s">
        <v>78</v>
      </c>
      <c r="C69" s="74">
        <v>31281</v>
      </c>
      <c r="D69" s="74">
        <v>26487</v>
      </c>
      <c r="E69" s="74">
        <v>28423</v>
      </c>
      <c r="F69" s="74">
        <v>26240</v>
      </c>
      <c r="G69" s="74">
        <v>26136</v>
      </c>
      <c r="H69" s="42" t="s">
        <v>348</v>
      </c>
      <c r="I69" s="74">
        <v>24260</v>
      </c>
      <c r="J69" s="74">
        <v>24574</v>
      </c>
      <c r="K69" s="74">
        <v>21118</v>
      </c>
      <c r="L69" s="74">
        <v>25012</v>
      </c>
      <c r="M69" s="74">
        <v>22453</v>
      </c>
      <c r="N69" s="74">
        <v>20577</v>
      </c>
      <c r="O69" s="74">
        <v>21826</v>
      </c>
    </row>
    <row r="70" spans="2:15">
      <c r="B70" s="73" t="s">
        <v>79</v>
      </c>
      <c r="C70" s="74">
        <v>31890</v>
      </c>
      <c r="D70" s="74">
        <v>26516</v>
      </c>
      <c r="E70" s="74">
        <v>28719</v>
      </c>
      <c r="F70" s="74">
        <v>26041</v>
      </c>
      <c r="G70" s="74">
        <v>26973</v>
      </c>
      <c r="H70" s="42" t="s">
        <v>348</v>
      </c>
      <c r="I70" s="74">
        <v>23958</v>
      </c>
      <c r="J70" s="74">
        <v>24229</v>
      </c>
      <c r="K70" s="74">
        <v>20223</v>
      </c>
      <c r="L70" s="74">
        <v>22496</v>
      </c>
      <c r="M70" s="74">
        <v>21837</v>
      </c>
      <c r="N70" s="74">
        <v>20240</v>
      </c>
      <c r="O70" s="74">
        <v>22206</v>
      </c>
    </row>
    <row r="71" spans="2:15">
      <c r="B71" s="73" t="s">
        <v>80</v>
      </c>
      <c r="C71" s="74">
        <v>29764</v>
      </c>
      <c r="D71" s="74">
        <v>26758</v>
      </c>
      <c r="E71" s="74">
        <v>26271</v>
      </c>
      <c r="F71" s="74">
        <v>25238</v>
      </c>
      <c r="G71" s="74">
        <v>24974</v>
      </c>
      <c r="H71" s="42" t="s">
        <v>348</v>
      </c>
      <c r="I71" s="74">
        <v>22214</v>
      </c>
      <c r="J71" s="74">
        <v>22466</v>
      </c>
      <c r="K71" s="74">
        <v>18905</v>
      </c>
      <c r="L71" s="74">
        <v>24997</v>
      </c>
      <c r="M71" s="74">
        <v>20335</v>
      </c>
      <c r="N71" s="74">
        <v>18161</v>
      </c>
      <c r="O71" s="74">
        <v>19878</v>
      </c>
    </row>
    <row r="72" spans="2:15">
      <c r="B72" s="73" t="s">
        <v>81</v>
      </c>
      <c r="C72" s="74">
        <v>27987</v>
      </c>
      <c r="D72" s="74">
        <v>23874</v>
      </c>
      <c r="E72" s="74">
        <v>24907</v>
      </c>
      <c r="F72" s="74">
        <v>22017</v>
      </c>
      <c r="G72" s="74">
        <v>23312</v>
      </c>
      <c r="H72" s="42" t="s">
        <v>348</v>
      </c>
      <c r="I72" s="74">
        <v>18478</v>
      </c>
      <c r="J72" s="74">
        <v>21184</v>
      </c>
      <c r="K72" s="74">
        <v>17692</v>
      </c>
      <c r="L72" s="74">
        <v>20567</v>
      </c>
      <c r="M72" s="74">
        <v>19021</v>
      </c>
      <c r="N72" s="74">
        <v>16741</v>
      </c>
      <c r="O72" s="74">
        <v>17025</v>
      </c>
    </row>
    <row r="73" spans="2:15">
      <c r="B73" s="73" t="s">
        <v>82</v>
      </c>
      <c r="C73" s="74">
        <v>25383</v>
      </c>
      <c r="D73" s="74">
        <v>21346</v>
      </c>
      <c r="E73" s="74">
        <v>22959</v>
      </c>
      <c r="F73" s="74">
        <v>21005</v>
      </c>
      <c r="G73" s="74">
        <v>22040</v>
      </c>
      <c r="H73" s="42" t="s">
        <v>348</v>
      </c>
      <c r="I73" s="74">
        <v>18941</v>
      </c>
      <c r="J73" s="74">
        <v>19274</v>
      </c>
      <c r="K73" s="74">
        <v>16119</v>
      </c>
      <c r="L73" s="74">
        <v>19082</v>
      </c>
      <c r="M73" s="74">
        <v>17307</v>
      </c>
      <c r="N73" s="74">
        <v>14776</v>
      </c>
      <c r="O73" s="74">
        <v>16792</v>
      </c>
    </row>
    <row r="74" spans="2:15">
      <c r="B74" s="73" t="s">
        <v>83</v>
      </c>
      <c r="C74" s="74">
        <v>26081</v>
      </c>
      <c r="D74" s="74">
        <v>22537</v>
      </c>
      <c r="E74" s="74">
        <v>24218</v>
      </c>
      <c r="F74" s="74">
        <v>21023</v>
      </c>
      <c r="G74" s="74">
        <v>23064</v>
      </c>
      <c r="H74" s="42" t="s">
        <v>348</v>
      </c>
      <c r="I74" s="74">
        <v>20119</v>
      </c>
      <c r="J74" s="74">
        <v>19660</v>
      </c>
      <c r="K74" s="74">
        <v>16356</v>
      </c>
      <c r="L74" s="74">
        <v>19697</v>
      </c>
      <c r="M74" s="74">
        <v>17836</v>
      </c>
      <c r="N74" s="74">
        <v>14641</v>
      </c>
      <c r="O74" s="74">
        <v>17328</v>
      </c>
    </row>
    <row r="75" spans="2:15">
      <c r="B75" s="73" t="s">
        <v>84</v>
      </c>
      <c r="C75" s="74">
        <v>27792</v>
      </c>
      <c r="D75" s="74">
        <v>22998</v>
      </c>
      <c r="E75" s="74">
        <v>24684</v>
      </c>
      <c r="F75" s="74">
        <v>22785</v>
      </c>
      <c r="G75" s="74">
        <v>22849</v>
      </c>
      <c r="H75" s="42" t="s">
        <v>348</v>
      </c>
      <c r="I75" s="74">
        <v>19802</v>
      </c>
      <c r="J75" s="74">
        <v>19460</v>
      </c>
      <c r="K75" s="74">
        <v>16514</v>
      </c>
      <c r="L75" s="74">
        <v>21597</v>
      </c>
      <c r="M75" s="74">
        <v>18863</v>
      </c>
      <c r="N75" s="74">
        <v>14704</v>
      </c>
      <c r="O75" s="74">
        <v>17531</v>
      </c>
    </row>
    <row r="76" spans="2:15">
      <c r="B76" s="73" t="s">
        <v>85</v>
      </c>
      <c r="C76" s="74">
        <v>26644</v>
      </c>
      <c r="D76" s="74">
        <v>23623</v>
      </c>
      <c r="E76" s="74">
        <v>25590</v>
      </c>
      <c r="F76" s="74">
        <v>23170</v>
      </c>
      <c r="G76" s="74">
        <v>23856</v>
      </c>
      <c r="H76" s="42" t="s">
        <v>348</v>
      </c>
      <c r="I76" s="74">
        <v>20621</v>
      </c>
      <c r="J76" s="74">
        <v>20870</v>
      </c>
      <c r="K76" s="74">
        <v>16357</v>
      </c>
      <c r="L76" s="74">
        <v>21110</v>
      </c>
      <c r="M76" s="74">
        <v>18380</v>
      </c>
      <c r="N76" s="74">
        <v>15374</v>
      </c>
      <c r="O76" s="74">
        <v>17600</v>
      </c>
    </row>
    <row r="77" spans="2:15">
      <c r="B77" s="73" t="s">
        <v>86</v>
      </c>
      <c r="C77" s="74">
        <v>27631</v>
      </c>
      <c r="D77" s="74">
        <v>24788</v>
      </c>
      <c r="E77" s="74">
        <v>26607</v>
      </c>
      <c r="F77" s="74">
        <v>23368</v>
      </c>
      <c r="G77" s="74">
        <v>24725</v>
      </c>
      <c r="H77" s="42" t="s">
        <v>348</v>
      </c>
      <c r="I77" s="74">
        <v>21201</v>
      </c>
      <c r="J77" s="74">
        <v>21657</v>
      </c>
      <c r="K77" s="74">
        <v>17442</v>
      </c>
      <c r="L77" s="74">
        <v>23426</v>
      </c>
      <c r="M77" s="74">
        <v>18787</v>
      </c>
      <c r="N77" s="74">
        <v>16823</v>
      </c>
      <c r="O77" s="74">
        <v>18931</v>
      </c>
    </row>
    <row r="78" spans="2:15">
      <c r="B78" s="73" t="s">
        <v>87</v>
      </c>
      <c r="C78" s="74">
        <v>30467</v>
      </c>
      <c r="D78" s="74">
        <v>25446</v>
      </c>
      <c r="E78" s="74">
        <v>27614</v>
      </c>
      <c r="F78" s="74">
        <v>24458</v>
      </c>
      <c r="G78" s="74">
        <v>25563</v>
      </c>
      <c r="H78" s="42" t="s">
        <v>348</v>
      </c>
      <c r="I78" s="74">
        <v>21683</v>
      </c>
      <c r="J78" s="74">
        <v>22712</v>
      </c>
      <c r="K78" s="74">
        <v>18266</v>
      </c>
      <c r="L78" s="74">
        <v>23456</v>
      </c>
      <c r="M78" s="74">
        <v>19364</v>
      </c>
      <c r="N78" s="74">
        <v>16173</v>
      </c>
      <c r="O78" s="74">
        <v>19140</v>
      </c>
    </row>
    <row r="79" spans="2:15">
      <c r="B79" s="73" t="s">
        <v>88</v>
      </c>
      <c r="C79" s="74">
        <v>30662</v>
      </c>
      <c r="D79" s="74">
        <v>25846</v>
      </c>
      <c r="E79" s="74">
        <v>27646</v>
      </c>
      <c r="F79" s="74">
        <v>25820</v>
      </c>
      <c r="G79" s="74">
        <v>25601</v>
      </c>
      <c r="H79" s="42" t="s">
        <v>348</v>
      </c>
      <c r="I79" s="74">
        <v>20918</v>
      </c>
      <c r="J79" s="74">
        <v>22832</v>
      </c>
      <c r="K79" s="74">
        <v>18354</v>
      </c>
      <c r="L79" s="74">
        <v>24023</v>
      </c>
      <c r="M79" s="74">
        <v>19381</v>
      </c>
      <c r="N79" s="74">
        <v>17088</v>
      </c>
      <c r="O79" s="74">
        <v>18884</v>
      </c>
    </row>
    <row r="80" spans="2:15">
      <c r="B80" s="73" t="s">
        <v>89</v>
      </c>
      <c r="C80" s="74">
        <v>28413</v>
      </c>
      <c r="D80" s="74">
        <v>25766</v>
      </c>
      <c r="E80" s="74">
        <v>27647</v>
      </c>
      <c r="F80" s="74">
        <v>24801</v>
      </c>
      <c r="G80" s="74">
        <v>26429</v>
      </c>
      <c r="H80" s="42" t="s">
        <v>348</v>
      </c>
      <c r="I80" s="74">
        <v>22068</v>
      </c>
      <c r="J80" s="74">
        <v>22272</v>
      </c>
      <c r="K80" s="74">
        <v>17464</v>
      </c>
      <c r="L80" s="74">
        <v>23652</v>
      </c>
      <c r="M80" s="74">
        <v>19706</v>
      </c>
      <c r="N80" s="74">
        <v>16448</v>
      </c>
      <c r="O80" s="74">
        <v>18731</v>
      </c>
    </row>
    <row r="81" spans="2:15">
      <c r="B81" s="73" t="s">
        <v>90</v>
      </c>
      <c r="C81" s="74">
        <v>29550</v>
      </c>
      <c r="D81" s="74">
        <v>24187</v>
      </c>
      <c r="E81" s="74">
        <v>28988</v>
      </c>
      <c r="F81" s="74">
        <v>26182</v>
      </c>
      <c r="G81" s="74">
        <v>26067</v>
      </c>
      <c r="H81" s="42" t="s">
        <v>348</v>
      </c>
      <c r="I81" s="74">
        <v>22945</v>
      </c>
      <c r="J81" s="74">
        <v>23019</v>
      </c>
      <c r="K81" s="74">
        <v>17522</v>
      </c>
      <c r="L81" s="74">
        <v>22711</v>
      </c>
      <c r="M81" s="74">
        <v>20582</v>
      </c>
      <c r="N81" s="74">
        <v>16534</v>
      </c>
      <c r="O81" s="74">
        <v>18442</v>
      </c>
    </row>
    <row r="82" spans="2:15">
      <c r="B82" s="73" t="s">
        <v>91</v>
      </c>
      <c r="C82" s="74">
        <v>28809</v>
      </c>
      <c r="D82" s="74">
        <v>26288</v>
      </c>
      <c r="E82" s="74">
        <v>29869</v>
      </c>
      <c r="F82" s="74">
        <v>25652</v>
      </c>
      <c r="G82" s="74">
        <v>26217</v>
      </c>
      <c r="H82" s="42" t="s">
        <v>348</v>
      </c>
      <c r="I82" s="74">
        <v>23172</v>
      </c>
      <c r="J82" s="74">
        <v>22147</v>
      </c>
      <c r="K82" s="74">
        <v>17766</v>
      </c>
      <c r="L82" s="74">
        <v>22637</v>
      </c>
      <c r="M82" s="74">
        <v>19414</v>
      </c>
      <c r="N82" s="74">
        <v>16133</v>
      </c>
      <c r="O82" s="74">
        <v>18652</v>
      </c>
    </row>
    <row r="83" spans="2:15">
      <c r="B83" s="73" t="s">
        <v>92</v>
      </c>
      <c r="C83" s="74">
        <v>27569</v>
      </c>
      <c r="D83" s="74">
        <v>26234</v>
      </c>
      <c r="E83" s="74">
        <v>27290</v>
      </c>
      <c r="F83" s="74">
        <v>24644</v>
      </c>
      <c r="G83" s="74">
        <v>24826</v>
      </c>
      <c r="H83" s="42" t="s">
        <v>348</v>
      </c>
      <c r="I83" s="74">
        <v>21514</v>
      </c>
      <c r="J83" s="74">
        <v>21472</v>
      </c>
      <c r="K83" s="74">
        <v>16759</v>
      </c>
      <c r="L83" s="74">
        <v>20239</v>
      </c>
      <c r="M83" s="74">
        <v>18106</v>
      </c>
      <c r="N83" s="74">
        <v>16233</v>
      </c>
      <c r="O83" s="74">
        <v>17517</v>
      </c>
    </row>
    <row r="84" spans="2:15">
      <c r="B84" s="73" t="s">
        <v>93</v>
      </c>
      <c r="C84" s="74">
        <v>28471</v>
      </c>
      <c r="D84" s="74">
        <v>25641</v>
      </c>
      <c r="E84" s="74">
        <v>26412</v>
      </c>
      <c r="F84" s="74">
        <v>25182</v>
      </c>
      <c r="G84" s="74">
        <v>24703</v>
      </c>
      <c r="H84" s="42" t="s">
        <v>348</v>
      </c>
      <c r="I84" s="74">
        <v>21421</v>
      </c>
      <c r="J84" s="74">
        <v>22077</v>
      </c>
      <c r="K84" s="74">
        <v>16383</v>
      </c>
      <c r="L84" s="74">
        <v>19276</v>
      </c>
      <c r="M84" s="74">
        <v>18102</v>
      </c>
      <c r="N84" s="74">
        <v>15612</v>
      </c>
      <c r="O84" s="74">
        <v>16767</v>
      </c>
    </row>
    <row r="85" spans="2:15">
      <c r="B85" s="73" t="s">
        <v>94</v>
      </c>
      <c r="C85" s="74">
        <v>28364</v>
      </c>
      <c r="D85" s="74">
        <v>26707</v>
      </c>
      <c r="E85" s="74">
        <v>28102</v>
      </c>
      <c r="F85" s="74">
        <v>24604</v>
      </c>
      <c r="G85" s="74">
        <v>25162</v>
      </c>
      <c r="H85" s="42" t="s">
        <v>348</v>
      </c>
      <c r="I85" s="74">
        <v>21319</v>
      </c>
      <c r="J85" s="74">
        <v>20813</v>
      </c>
      <c r="K85" s="74">
        <v>16421</v>
      </c>
      <c r="L85" s="74">
        <v>20783</v>
      </c>
      <c r="M85" s="74">
        <v>18139</v>
      </c>
      <c r="N85" s="74">
        <v>16125</v>
      </c>
      <c r="O85" s="74">
        <v>16596</v>
      </c>
    </row>
    <row r="86" spans="2:15">
      <c r="B86" s="73" t="s">
        <v>95</v>
      </c>
      <c r="C86" s="74">
        <v>29111</v>
      </c>
      <c r="D86" s="74">
        <v>25388</v>
      </c>
      <c r="E86" s="74">
        <v>28866</v>
      </c>
      <c r="F86" s="74">
        <v>24734</v>
      </c>
      <c r="G86" s="74">
        <v>25570</v>
      </c>
      <c r="H86" s="42" t="s">
        <v>348</v>
      </c>
      <c r="I86" s="74">
        <v>21346</v>
      </c>
      <c r="J86" s="74">
        <v>21230</v>
      </c>
      <c r="K86" s="74">
        <v>16401</v>
      </c>
      <c r="L86" s="74">
        <v>21493</v>
      </c>
      <c r="M86" s="74">
        <v>19266</v>
      </c>
      <c r="N86" s="74">
        <v>15835</v>
      </c>
      <c r="O86" s="74">
        <v>17425</v>
      </c>
    </row>
    <row r="87" spans="2:15">
      <c r="B87" s="73" t="s">
        <v>96</v>
      </c>
      <c r="C87" s="74">
        <v>30281</v>
      </c>
      <c r="D87" s="74">
        <v>27999</v>
      </c>
      <c r="E87" s="74">
        <v>29075</v>
      </c>
      <c r="F87" s="74">
        <v>24862</v>
      </c>
      <c r="G87" s="74">
        <v>26216</v>
      </c>
      <c r="H87" s="42" t="s">
        <v>348</v>
      </c>
      <c r="I87" s="74">
        <v>23478</v>
      </c>
      <c r="J87" s="74">
        <v>21328</v>
      </c>
      <c r="K87" s="74">
        <v>16912</v>
      </c>
      <c r="L87" s="74">
        <v>21736</v>
      </c>
      <c r="M87" s="74">
        <v>18702</v>
      </c>
      <c r="N87" s="74">
        <v>15615</v>
      </c>
      <c r="O87" s="74">
        <v>18142</v>
      </c>
    </row>
    <row r="88" spans="2:15">
      <c r="B88" s="73" t="s">
        <v>97</v>
      </c>
      <c r="C88" s="74">
        <v>29607</v>
      </c>
      <c r="D88" s="74">
        <v>27396</v>
      </c>
      <c r="E88" s="74">
        <v>29629</v>
      </c>
      <c r="F88" s="74">
        <v>25611</v>
      </c>
      <c r="G88" s="74">
        <v>26661</v>
      </c>
      <c r="H88" s="42" t="s">
        <v>348</v>
      </c>
      <c r="I88" s="74">
        <v>24410</v>
      </c>
      <c r="J88" s="74">
        <v>21479</v>
      </c>
      <c r="K88" s="74">
        <v>17015</v>
      </c>
      <c r="L88" s="74">
        <v>25567</v>
      </c>
      <c r="M88" s="74">
        <v>20550</v>
      </c>
      <c r="N88" s="74">
        <v>15287</v>
      </c>
      <c r="O88" s="74">
        <v>18034</v>
      </c>
    </row>
    <row r="89" spans="2:15">
      <c r="B89" s="73" t="s">
        <v>98</v>
      </c>
      <c r="C89" s="74">
        <v>32662</v>
      </c>
      <c r="D89" s="74">
        <v>29812</v>
      </c>
      <c r="E89" s="74">
        <v>31561</v>
      </c>
      <c r="F89" s="74">
        <v>27492</v>
      </c>
      <c r="G89" s="74">
        <v>27478</v>
      </c>
      <c r="H89" s="42" t="s">
        <v>348</v>
      </c>
      <c r="I89" s="74">
        <v>24091</v>
      </c>
      <c r="J89" s="74">
        <v>23070</v>
      </c>
      <c r="K89" s="74">
        <v>18781</v>
      </c>
      <c r="L89" s="74">
        <v>21848</v>
      </c>
      <c r="M89" s="74">
        <v>19938</v>
      </c>
      <c r="N89" s="74">
        <v>16098</v>
      </c>
      <c r="O89" s="74">
        <v>19053</v>
      </c>
    </row>
    <row r="90" spans="2:15">
      <c r="B90" s="73" t="s">
        <v>99</v>
      </c>
      <c r="C90" s="74">
        <v>33870</v>
      </c>
      <c r="D90" s="74">
        <v>28688</v>
      </c>
      <c r="E90" s="74">
        <v>32525</v>
      </c>
      <c r="F90" s="74">
        <v>27985</v>
      </c>
      <c r="G90" s="74">
        <v>29120</v>
      </c>
      <c r="H90" s="42" t="s">
        <v>348</v>
      </c>
      <c r="I90" s="74">
        <v>25955</v>
      </c>
      <c r="J90" s="74">
        <v>24225</v>
      </c>
      <c r="K90" s="74">
        <v>18445</v>
      </c>
      <c r="L90" s="74">
        <v>24489</v>
      </c>
      <c r="M90" s="74">
        <v>21995</v>
      </c>
      <c r="N90" s="74">
        <v>16498</v>
      </c>
      <c r="O90" s="74">
        <v>20549</v>
      </c>
    </row>
    <row r="91" spans="2:15">
      <c r="B91" s="73" t="s">
        <v>100</v>
      </c>
      <c r="C91" s="74">
        <v>33181</v>
      </c>
      <c r="D91" s="74">
        <v>30406</v>
      </c>
      <c r="E91" s="74">
        <v>33021</v>
      </c>
      <c r="F91" s="74">
        <v>28170</v>
      </c>
      <c r="G91" s="74">
        <v>29037</v>
      </c>
      <c r="H91" s="42" t="s">
        <v>348</v>
      </c>
      <c r="I91" s="74">
        <v>25197</v>
      </c>
      <c r="J91" s="74">
        <v>24483</v>
      </c>
      <c r="K91" s="74">
        <v>19639</v>
      </c>
      <c r="L91" s="74">
        <v>25626</v>
      </c>
      <c r="M91" s="74">
        <v>21607</v>
      </c>
      <c r="N91" s="74">
        <v>16840</v>
      </c>
      <c r="O91" s="74">
        <v>19762</v>
      </c>
    </row>
    <row r="92" spans="2:15">
      <c r="B92" s="73" t="s">
        <v>101</v>
      </c>
      <c r="C92" s="74">
        <v>34124</v>
      </c>
      <c r="D92" s="74">
        <v>32141</v>
      </c>
      <c r="E92" s="74">
        <v>33957</v>
      </c>
      <c r="F92" s="74">
        <v>28871</v>
      </c>
      <c r="G92" s="74">
        <v>30159</v>
      </c>
      <c r="H92" s="42" t="s">
        <v>348</v>
      </c>
      <c r="I92" s="74">
        <v>26128</v>
      </c>
      <c r="J92" s="74">
        <v>24865</v>
      </c>
      <c r="K92" s="74">
        <v>19408</v>
      </c>
      <c r="L92" s="74">
        <v>25602</v>
      </c>
      <c r="M92" s="74">
        <v>20206</v>
      </c>
      <c r="N92" s="74">
        <v>16121</v>
      </c>
      <c r="O92" s="74">
        <v>21107</v>
      </c>
    </row>
    <row r="93" spans="2:15">
      <c r="B93" s="73" t="s">
        <v>102</v>
      </c>
      <c r="C93" s="74">
        <v>35510</v>
      </c>
      <c r="D93" s="74">
        <v>31090</v>
      </c>
      <c r="E93" s="74">
        <v>34255</v>
      </c>
      <c r="F93" s="74">
        <v>29915</v>
      </c>
      <c r="G93" s="74">
        <v>30522</v>
      </c>
      <c r="H93" s="42" t="s">
        <v>348</v>
      </c>
      <c r="I93" s="74">
        <v>27446</v>
      </c>
      <c r="J93" s="74">
        <v>25141</v>
      </c>
      <c r="K93" s="74">
        <v>19783</v>
      </c>
      <c r="L93" s="74">
        <v>26778</v>
      </c>
      <c r="M93" s="74">
        <v>22578</v>
      </c>
      <c r="N93" s="74">
        <v>17534</v>
      </c>
      <c r="O93" s="74">
        <v>20003</v>
      </c>
    </row>
    <row r="94" spans="2:15">
      <c r="B94" s="73" t="s">
        <v>103</v>
      </c>
      <c r="C94" s="74">
        <v>36733</v>
      </c>
      <c r="D94" s="74">
        <v>31492</v>
      </c>
      <c r="E94" s="74">
        <v>35806</v>
      </c>
      <c r="F94" s="74">
        <v>29799</v>
      </c>
      <c r="G94" s="74">
        <v>31550</v>
      </c>
      <c r="H94" s="42" t="s">
        <v>348</v>
      </c>
      <c r="I94" s="74">
        <v>28619</v>
      </c>
      <c r="J94" s="74">
        <v>26083</v>
      </c>
      <c r="K94" s="74">
        <v>21098</v>
      </c>
      <c r="L94" s="74">
        <v>25169</v>
      </c>
      <c r="M94" s="74">
        <v>22982</v>
      </c>
      <c r="N94" s="74">
        <v>18209</v>
      </c>
      <c r="O94" s="74">
        <v>21725</v>
      </c>
    </row>
    <row r="95" spans="2:15">
      <c r="B95" s="73" t="s">
        <v>104</v>
      </c>
      <c r="C95" s="74">
        <v>36622</v>
      </c>
      <c r="D95" s="74">
        <v>33219</v>
      </c>
      <c r="E95" s="74">
        <v>36038</v>
      </c>
      <c r="F95" s="74">
        <v>31156</v>
      </c>
      <c r="G95" s="74">
        <v>32029</v>
      </c>
      <c r="H95" s="42" t="s">
        <v>348</v>
      </c>
      <c r="I95" s="74">
        <v>29441</v>
      </c>
      <c r="J95" s="74">
        <v>26139</v>
      </c>
      <c r="K95" s="74">
        <v>20781</v>
      </c>
      <c r="L95" s="74">
        <v>27695</v>
      </c>
      <c r="M95" s="74">
        <v>23392</v>
      </c>
      <c r="N95" s="74">
        <v>18624</v>
      </c>
      <c r="O95" s="74">
        <v>21547</v>
      </c>
    </row>
    <row r="96" spans="2:15">
      <c r="B96" s="73" t="s">
        <v>105</v>
      </c>
      <c r="C96" s="74">
        <v>37006</v>
      </c>
      <c r="D96" s="74">
        <v>33451</v>
      </c>
      <c r="E96" s="74">
        <v>36686</v>
      </c>
      <c r="F96" s="74">
        <v>31473</v>
      </c>
      <c r="G96" s="74">
        <v>32891</v>
      </c>
      <c r="H96" s="42" t="s">
        <v>348</v>
      </c>
      <c r="I96" s="74">
        <v>28216</v>
      </c>
      <c r="J96" s="74">
        <v>26348</v>
      </c>
      <c r="K96" s="74">
        <v>21335</v>
      </c>
      <c r="L96" s="74">
        <v>27605</v>
      </c>
      <c r="M96" s="74">
        <v>23752</v>
      </c>
      <c r="N96" s="74">
        <v>19119</v>
      </c>
      <c r="O96" s="74">
        <v>21917</v>
      </c>
    </row>
    <row r="97" spans="2:30">
      <c r="B97" s="73" t="s">
        <v>106</v>
      </c>
      <c r="C97" s="74">
        <v>39780</v>
      </c>
      <c r="D97" s="74">
        <v>35051</v>
      </c>
      <c r="E97" s="74">
        <v>38928</v>
      </c>
      <c r="F97" s="74">
        <v>33132</v>
      </c>
      <c r="G97" s="74">
        <v>34253</v>
      </c>
      <c r="H97" s="42" t="s">
        <v>348</v>
      </c>
      <c r="I97" s="74">
        <v>30528</v>
      </c>
      <c r="J97" s="74">
        <v>27684</v>
      </c>
      <c r="K97" s="74">
        <v>23331</v>
      </c>
      <c r="L97" s="74">
        <v>29115</v>
      </c>
      <c r="M97" s="74">
        <v>24727</v>
      </c>
      <c r="N97" s="74">
        <v>19826</v>
      </c>
      <c r="O97" s="74">
        <v>23187</v>
      </c>
    </row>
    <row r="98" spans="2:30">
      <c r="B98" s="73" t="s">
        <v>107</v>
      </c>
      <c r="C98" s="74">
        <v>41970</v>
      </c>
      <c r="D98" s="74">
        <v>37022</v>
      </c>
      <c r="E98" s="74">
        <v>41164</v>
      </c>
      <c r="F98" s="74">
        <v>34521</v>
      </c>
      <c r="G98" s="74">
        <v>36569</v>
      </c>
      <c r="H98" s="42" t="s">
        <v>348</v>
      </c>
      <c r="I98" s="74">
        <v>34159</v>
      </c>
      <c r="J98" s="74">
        <v>28864</v>
      </c>
      <c r="K98" s="74">
        <v>25918</v>
      </c>
      <c r="L98" s="74">
        <v>30738</v>
      </c>
      <c r="M98" s="74">
        <v>26143</v>
      </c>
      <c r="N98" s="74">
        <v>20920</v>
      </c>
      <c r="O98" s="74">
        <v>24675</v>
      </c>
    </row>
    <row r="99" spans="2:30">
      <c r="B99" s="73" t="s">
        <v>108</v>
      </c>
      <c r="C99" s="74">
        <v>42101</v>
      </c>
      <c r="D99" s="74">
        <v>38794</v>
      </c>
      <c r="E99" s="74">
        <v>41389</v>
      </c>
      <c r="F99" s="74">
        <v>35317</v>
      </c>
      <c r="G99" s="74">
        <v>37265</v>
      </c>
      <c r="H99" s="42" t="s">
        <v>348</v>
      </c>
      <c r="I99" s="74">
        <v>34374</v>
      </c>
      <c r="J99" s="74">
        <v>29614</v>
      </c>
      <c r="K99" s="74">
        <v>25790</v>
      </c>
      <c r="L99" s="74">
        <v>30709</v>
      </c>
      <c r="M99" s="74">
        <v>26952</v>
      </c>
      <c r="N99" s="74">
        <v>22306</v>
      </c>
      <c r="O99" s="74">
        <v>25751</v>
      </c>
    </row>
    <row r="100" spans="2:30">
      <c r="B100" s="73" t="s">
        <v>109</v>
      </c>
      <c r="C100" s="74">
        <v>42559</v>
      </c>
      <c r="D100" s="74">
        <v>37700</v>
      </c>
      <c r="E100" s="74">
        <v>41107</v>
      </c>
      <c r="F100" s="74">
        <v>35907</v>
      </c>
      <c r="G100" s="74">
        <v>37920</v>
      </c>
      <c r="H100" s="42" t="s">
        <v>348</v>
      </c>
      <c r="I100" s="74">
        <v>33876</v>
      </c>
      <c r="J100" s="74">
        <v>30154</v>
      </c>
      <c r="K100" s="74">
        <v>26197</v>
      </c>
      <c r="L100" s="74">
        <v>31670</v>
      </c>
      <c r="M100" s="74">
        <v>27758</v>
      </c>
      <c r="N100" s="74">
        <v>23138</v>
      </c>
      <c r="O100" s="74">
        <v>25432</v>
      </c>
    </row>
    <row r="101" spans="2:30">
      <c r="B101" s="73" t="s">
        <v>336</v>
      </c>
      <c r="C101" s="74">
        <v>41922</v>
      </c>
      <c r="D101" s="74">
        <v>40058</v>
      </c>
      <c r="E101" s="74">
        <v>42595</v>
      </c>
      <c r="F101" s="74">
        <v>36867</v>
      </c>
      <c r="G101" s="74">
        <v>38292</v>
      </c>
      <c r="H101" s="42" t="s">
        <v>348</v>
      </c>
      <c r="I101" s="74">
        <v>33840</v>
      </c>
      <c r="J101" s="74">
        <v>30713</v>
      </c>
      <c r="K101" s="74">
        <v>26698</v>
      </c>
      <c r="L101" s="74">
        <v>32544</v>
      </c>
      <c r="M101" s="74">
        <v>27436</v>
      </c>
      <c r="N101" s="74">
        <v>22944</v>
      </c>
      <c r="O101" s="74">
        <v>26950</v>
      </c>
    </row>
    <row r="102" spans="2:30">
      <c r="B102" s="73" t="s">
        <v>337</v>
      </c>
      <c r="C102" s="74">
        <v>44033</v>
      </c>
      <c r="D102" s="74">
        <v>39879</v>
      </c>
      <c r="E102" s="74">
        <v>41859</v>
      </c>
      <c r="F102" s="74">
        <v>38086</v>
      </c>
      <c r="G102" s="74">
        <v>39587</v>
      </c>
      <c r="H102" s="42" t="s">
        <v>348</v>
      </c>
      <c r="I102" s="74">
        <v>37329</v>
      </c>
      <c r="J102" s="74">
        <v>32133</v>
      </c>
      <c r="K102" s="74">
        <v>27987</v>
      </c>
      <c r="L102" s="74">
        <v>33571</v>
      </c>
      <c r="M102" s="74">
        <v>29361</v>
      </c>
      <c r="N102" s="74">
        <v>24327</v>
      </c>
      <c r="O102" s="74">
        <v>27847</v>
      </c>
    </row>
    <row r="103" spans="2:30">
      <c r="B103" s="73" t="s">
        <v>368</v>
      </c>
      <c r="C103" s="74">
        <v>46008</v>
      </c>
      <c r="D103" s="74">
        <v>41573</v>
      </c>
      <c r="E103" s="74">
        <v>44854</v>
      </c>
      <c r="F103" s="74">
        <v>37677</v>
      </c>
      <c r="G103" s="74">
        <v>39021</v>
      </c>
      <c r="H103" s="42" t="s">
        <v>348</v>
      </c>
      <c r="I103" s="74">
        <v>37364</v>
      </c>
      <c r="J103" s="74">
        <v>33041</v>
      </c>
      <c r="K103" s="74">
        <v>29833</v>
      </c>
      <c r="L103" s="74">
        <v>33903</v>
      </c>
      <c r="M103" s="74">
        <v>29650</v>
      </c>
      <c r="N103" s="74">
        <v>24660</v>
      </c>
      <c r="O103" s="74">
        <v>29311</v>
      </c>
    </row>
    <row r="104" spans="2:30">
      <c r="B104" s="73" t="s">
        <v>369</v>
      </c>
      <c r="C104" s="74">
        <v>45508</v>
      </c>
      <c r="D104" s="74">
        <v>41130</v>
      </c>
      <c r="E104" s="74">
        <v>42976</v>
      </c>
      <c r="F104" s="74">
        <v>38903</v>
      </c>
      <c r="G104" s="74">
        <v>40402</v>
      </c>
      <c r="H104" s="42" t="s">
        <v>348</v>
      </c>
      <c r="I104" s="74">
        <v>38188</v>
      </c>
      <c r="J104" s="74">
        <v>33256</v>
      </c>
      <c r="K104" s="74">
        <v>29295</v>
      </c>
      <c r="L104" s="74">
        <v>34803</v>
      </c>
      <c r="M104" s="74">
        <v>30309</v>
      </c>
      <c r="N104" s="74">
        <v>24912</v>
      </c>
      <c r="O104" s="74">
        <v>28701</v>
      </c>
    </row>
    <row r="105" spans="2:30">
      <c r="B105" s="73" t="s">
        <v>355</v>
      </c>
      <c r="C105" s="74">
        <v>46494</v>
      </c>
      <c r="D105" s="74">
        <v>41168</v>
      </c>
      <c r="E105" s="74">
        <v>45211</v>
      </c>
      <c r="F105" s="74">
        <v>38368</v>
      </c>
      <c r="G105" s="74">
        <v>41137</v>
      </c>
      <c r="H105" s="74">
        <v>45612</v>
      </c>
      <c r="I105" s="74">
        <v>38542</v>
      </c>
      <c r="J105" s="74">
        <v>34560</v>
      </c>
      <c r="K105" s="74">
        <v>30169</v>
      </c>
      <c r="L105" s="74">
        <v>36076</v>
      </c>
      <c r="M105" s="74">
        <v>31058</v>
      </c>
      <c r="N105" s="74">
        <v>26286</v>
      </c>
      <c r="O105" s="74">
        <v>29726</v>
      </c>
    </row>
    <row r="106" spans="2:30">
      <c r="B106" s="73" t="s">
        <v>356</v>
      </c>
      <c r="C106" s="74">
        <v>49422</v>
      </c>
      <c r="D106" s="74">
        <v>42084</v>
      </c>
      <c r="E106" s="74">
        <v>47387</v>
      </c>
      <c r="F106" s="74">
        <v>41233</v>
      </c>
      <c r="G106" s="74">
        <v>42622</v>
      </c>
      <c r="H106" s="74">
        <v>45298</v>
      </c>
      <c r="I106" s="74">
        <v>41359</v>
      </c>
      <c r="J106" s="74">
        <v>36100</v>
      </c>
      <c r="K106" s="74">
        <v>31885</v>
      </c>
      <c r="L106" s="74">
        <v>37093</v>
      </c>
      <c r="M106" s="74">
        <v>31988</v>
      </c>
      <c r="N106" s="74">
        <v>27787</v>
      </c>
      <c r="O106" s="74">
        <v>30731</v>
      </c>
    </row>
    <row r="107" spans="2:30">
      <c r="B107" s="73" t="s">
        <v>357</v>
      </c>
      <c r="C107" s="74">
        <v>50236</v>
      </c>
      <c r="D107" s="74">
        <v>46974</v>
      </c>
      <c r="E107" s="74">
        <v>47135</v>
      </c>
      <c r="F107" s="74">
        <v>41662</v>
      </c>
      <c r="G107" s="74">
        <v>43995</v>
      </c>
      <c r="H107" s="42" t="s">
        <v>348</v>
      </c>
      <c r="I107" s="74">
        <v>42428</v>
      </c>
      <c r="J107" s="74">
        <v>36851</v>
      </c>
      <c r="K107" s="74">
        <v>32883</v>
      </c>
      <c r="L107" s="74">
        <v>37845</v>
      </c>
      <c r="M107" s="74">
        <v>32957</v>
      </c>
      <c r="N107" s="74">
        <v>28332</v>
      </c>
      <c r="O107" s="74">
        <v>32405</v>
      </c>
    </row>
    <row r="108" spans="2:30">
      <c r="B108" s="73" t="s">
        <v>358</v>
      </c>
      <c r="C108" s="74">
        <v>50249</v>
      </c>
      <c r="D108" s="74">
        <v>45216</v>
      </c>
      <c r="E108" s="74">
        <v>47164</v>
      </c>
      <c r="F108" s="74">
        <v>41603</v>
      </c>
      <c r="G108" s="74">
        <v>43900</v>
      </c>
      <c r="H108" s="42" t="s">
        <v>348</v>
      </c>
      <c r="I108" s="74">
        <v>42997</v>
      </c>
      <c r="J108" s="74">
        <v>36093</v>
      </c>
      <c r="K108" s="74">
        <v>33507</v>
      </c>
      <c r="L108" s="74">
        <v>37050</v>
      </c>
      <c r="M108" s="74">
        <v>33525</v>
      </c>
      <c r="N108" s="74">
        <v>28183</v>
      </c>
      <c r="O108" s="74">
        <v>32547</v>
      </c>
      <c r="R108" t="s">
        <v>133</v>
      </c>
      <c r="S108" t="s">
        <v>134</v>
      </c>
      <c r="T108" t="s">
        <v>135</v>
      </c>
      <c r="U108" t="s">
        <v>136</v>
      </c>
      <c r="V108" t="s">
        <v>137</v>
      </c>
      <c r="W108" t="s">
        <v>351</v>
      </c>
      <c r="X108" t="s">
        <v>138</v>
      </c>
      <c r="Y108" t="s">
        <v>139</v>
      </c>
      <c r="Z108" t="s">
        <v>140</v>
      </c>
      <c r="AA108" t="s">
        <v>141</v>
      </c>
      <c r="AB108" t="s">
        <v>142</v>
      </c>
      <c r="AC108" t="s">
        <v>349</v>
      </c>
      <c r="AD108" t="s">
        <v>350</v>
      </c>
    </row>
    <row r="109" spans="2:30" s="39" customFormat="1">
      <c r="B109" s="73" t="s">
        <v>359</v>
      </c>
      <c r="C109" s="74">
        <v>51883</v>
      </c>
      <c r="D109" s="74">
        <v>46551</v>
      </c>
      <c r="E109" s="74">
        <v>49369</v>
      </c>
      <c r="F109" s="74">
        <v>42682</v>
      </c>
      <c r="G109" s="74">
        <v>45407</v>
      </c>
      <c r="H109" s="74">
        <v>39891</v>
      </c>
      <c r="I109" s="74">
        <v>43003</v>
      </c>
      <c r="J109" s="74">
        <v>38194</v>
      </c>
      <c r="K109" s="74">
        <v>34318</v>
      </c>
      <c r="L109" s="74">
        <v>38725</v>
      </c>
      <c r="M109" s="74">
        <v>34932</v>
      </c>
      <c r="N109" s="74">
        <v>29762</v>
      </c>
      <c r="O109" s="74">
        <v>33721</v>
      </c>
      <c r="Q109" s="39" t="s">
        <v>363</v>
      </c>
      <c r="R109" s="71">
        <v>2.4195396153787296E-2</v>
      </c>
      <c r="S109" s="71">
        <v>5.4998233034279087E-2</v>
      </c>
      <c r="T109" s="71">
        <v>4.2916686731194087E-2</v>
      </c>
      <c r="U109" s="71">
        <v>3.9363648643670146E-2</v>
      </c>
      <c r="V109" s="71">
        <v>6.0575343423398209E-2</v>
      </c>
      <c r="W109" s="71" t="s">
        <v>352</v>
      </c>
      <c r="X109" s="71">
        <v>3.0557806999504056E-2</v>
      </c>
      <c r="Y109" s="71">
        <v>5.9907802011086142E-2</v>
      </c>
      <c r="Z109" s="71">
        <v>6.5522718071688857E-2</v>
      </c>
      <c r="AA109" s="71">
        <v>4.3778366111951517E-2</v>
      </c>
      <c r="AB109" s="71">
        <v>5.583348774010255E-2</v>
      </c>
      <c r="AC109" s="71">
        <v>6.790067638441788E-2</v>
      </c>
      <c r="AD109" s="71">
        <v>7.644586911625173E-2</v>
      </c>
    </row>
    <row r="110" spans="2:30" s="39" customFormat="1">
      <c r="B110" s="73" t="s">
        <v>360</v>
      </c>
      <c r="C110" s="74">
        <v>51389</v>
      </c>
      <c r="D110" s="74">
        <v>46459</v>
      </c>
      <c r="E110" s="74">
        <v>49604</v>
      </c>
      <c r="F110" s="74">
        <v>42938</v>
      </c>
      <c r="G110" s="74">
        <v>46053</v>
      </c>
      <c r="H110" s="74">
        <v>61496</v>
      </c>
      <c r="I110" s="74">
        <v>43367</v>
      </c>
      <c r="J110" s="74">
        <v>38613</v>
      </c>
      <c r="K110" s="74">
        <v>34725</v>
      </c>
      <c r="L110" s="74">
        <v>38137</v>
      </c>
      <c r="M110" s="74">
        <v>33386</v>
      </c>
      <c r="N110" s="74">
        <v>29173</v>
      </c>
      <c r="O110" s="74">
        <v>34421</v>
      </c>
    </row>
    <row r="111" spans="2:30" s="39" customFormat="1">
      <c r="B111" s="73" t="s">
        <v>361</v>
      </c>
      <c r="C111" s="74">
        <v>50978</v>
      </c>
      <c r="D111" s="74">
        <v>46784</v>
      </c>
      <c r="E111" s="74">
        <v>48414</v>
      </c>
      <c r="F111" s="74">
        <v>42552</v>
      </c>
      <c r="G111" s="74">
        <v>45500</v>
      </c>
      <c r="H111" s="74">
        <v>52456</v>
      </c>
      <c r="I111" s="74">
        <v>42630</v>
      </c>
      <c r="J111" s="74">
        <v>38343</v>
      </c>
      <c r="K111" s="74">
        <v>34760</v>
      </c>
      <c r="L111" s="74">
        <v>37794</v>
      </c>
      <c r="M111" s="74">
        <v>34588</v>
      </c>
      <c r="N111" s="74">
        <v>29173</v>
      </c>
      <c r="O111" s="74">
        <v>33664</v>
      </c>
    </row>
    <row r="112" spans="2:30" s="39" customFormat="1">
      <c r="B112" s="73" t="s">
        <v>362</v>
      </c>
      <c r="C112" s="74">
        <v>50053</v>
      </c>
      <c r="D112" s="74">
        <v>45112</v>
      </c>
      <c r="E112" s="74">
        <v>46876</v>
      </c>
      <c r="F112" s="74">
        <v>41135</v>
      </c>
      <c r="G112" s="74">
        <v>45178</v>
      </c>
      <c r="H112" s="74">
        <v>52948</v>
      </c>
      <c r="I112" s="74">
        <v>41285</v>
      </c>
      <c r="J112" s="74">
        <v>37686</v>
      </c>
      <c r="K112" s="74">
        <v>32850</v>
      </c>
      <c r="L112" s="74">
        <v>39205</v>
      </c>
      <c r="M112" s="74">
        <v>34187</v>
      </c>
      <c r="N112" s="74">
        <v>30340</v>
      </c>
      <c r="O112" s="74">
        <v>33629</v>
      </c>
    </row>
    <row r="113" spans="2:32" s="39" customFormat="1">
      <c r="B113" s="73" t="s">
        <v>370</v>
      </c>
      <c r="C113" s="74">
        <v>49950</v>
      </c>
      <c r="D113" s="74">
        <v>45530</v>
      </c>
      <c r="E113" s="74">
        <v>45983</v>
      </c>
      <c r="F113" s="74">
        <v>42294</v>
      </c>
      <c r="G113" s="74">
        <v>45040</v>
      </c>
      <c r="H113" s="74">
        <v>51903</v>
      </c>
      <c r="I113" s="74">
        <v>43107</v>
      </c>
      <c r="J113" s="74">
        <v>37532</v>
      </c>
      <c r="K113" s="74">
        <v>32086</v>
      </c>
      <c r="L113" s="74">
        <v>37832</v>
      </c>
      <c r="M113" s="74">
        <v>33586</v>
      </c>
      <c r="N113" s="74">
        <v>31419</v>
      </c>
      <c r="O113" s="74">
        <v>34146</v>
      </c>
    </row>
    <row r="114" spans="2:32" s="39" customFormat="1">
      <c r="B114" s="7"/>
      <c r="C114" s="41"/>
      <c r="D114" s="41"/>
      <c r="E114" s="41"/>
      <c r="F114" s="41"/>
      <c r="G114" s="41"/>
      <c r="H114" s="42"/>
      <c r="I114" s="41"/>
      <c r="J114" s="41"/>
      <c r="K114" s="41"/>
      <c r="L114" s="41"/>
      <c r="M114" s="41"/>
      <c r="N114" s="41"/>
      <c r="O114" s="41"/>
    </row>
    <row r="115" spans="2:32" s="39" customFormat="1">
      <c r="B115" s="75">
        <f>C113/C109-1</f>
        <v>-3.7256904959235171E-2</v>
      </c>
      <c r="C115" s="40" t="s">
        <v>2</v>
      </c>
      <c r="D115" s="40" t="s">
        <v>3</v>
      </c>
      <c r="E115" s="40" t="s">
        <v>4</v>
      </c>
      <c r="F115" s="40" t="s">
        <v>5</v>
      </c>
      <c r="G115" s="40" t="s">
        <v>6</v>
      </c>
      <c r="H115" s="40" t="s">
        <v>345</v>
      </c>
      <c r="I115" s="40" t="s">
        <v>7</v>
      </c>
      <c r="J115" s="40" t="s">
        <v>8</v>
      </c>
      <c r="K115" s="40" t="s">
        <v>9</v>
      </c>
      <c r="L115" s="40" t="s">
        <v>10</v>
      </c>
      <c r="M115" s="40" t="s">
        <v>11</v>
      </c>
      <c r="N115" s="40" t="s">
        <v>346</v>
      </c>
      <c r="O115" s="40" t="s">
        <v>347</v>
      </c>
    </row>
    <row r="116" spans="2:32">
      <c r="B116" s="7"/>
      <c r="C116" t="s">
        <v>133</v>
      </c>
      <c r="D116" t="s">
        <v>134</v>
      </c>
      <c r="E116" t="s">
        <v>135</v>
      </c>
      <c r="F116" t="s">
        <v>136</v>
      </c>
      <c r="G116" t="s">
        <v>137</v>
      </c>
      <c r="I116" t="s">
        <v>138</v>
      </c>
      <c r="J116" t="s">
        <v>139</v>
      </c>
      <c r="K116" t="s">
        <v>140</v>
      </c>
      <c r="L116" t="s">
        <v>141</v>
      </c>
      <c r="M116" t="s">
        <v>142</v>
      </c>
      <c r="N116" t="s">
        <v>349</v>
      </c>
      <c r="O116" t="s">
        <v>350</v>
      </c>
    </row>
    <row r="117" spans="2:32">
      <c r="B117" s="8">
        <v>2012</v>
      </c>
      <c r="C117" s="33">
        <f>AVERAGE(C85:C88)</f>
        <v>29340.75</v>
      </c>
      <c r="D117" s="33">
        <f>AVERAGE(D85:D88)</f>
        <v>26872.5</v>
      </c>
      <c r="E117" s="33">
        <f t="shared" ref="E117:O117" si="0">AVERAGE(E85:E88)</f>
        <v>28918</v>
      </c>
      <c r="F117" s="33">
        <f t="shared" si="0"/>
        <v>24952.75</v>
      </c>
      <c r="G117" s="33">
        <f t="shared" si="0"/>
        <v>25902.25</v>
      </c>
      <c r="H117" s="33" t="e">
        <f t="shared" si="0"/>
        <v>#DIV/0!</v>
      </c>
      <c r="I117" s="33">
        <f t="shared" si="0"/>
        <v>22638.25</v>
      </c>
      <c r="J117" s="33">
        <f t="shared" si="0"/>
        <v>21212.5</v>
      </c>
      <c r="K117" s="33">
        <f t="shared" si="0"/>
        <v>16687.25</v>
      </c>
      <c r="L117" s="33">
        <f t="shared" si="0"/>
        <v>22394.75</v>
      </c>
      <c r="M117" s="33">
        <f t="shared" si="0"/>
        <v>19164.25</v>
      </c>
      <c r="N117" s="33">
        <f t="shared" si="0"/>
        <v>15715.5</v>
      </c>
      <c r="O117" s="33">
        <f t="shared" si="0"/>
        <v>17549.25</v>
      </c>
    </row>
    <row r="118" spans="2:32">
      <c r="B118" s="64">
        <v>2018</v>
      </c>
      <c r="C118" s="33">
        <f>AVERAGE(C109:C112)</f>
        <v>51075.75</v>
      </c>
      <c r="D118" s="33">
        <f t="shared" ref="D118:O118" si="1">AVERAGE(D109:D112)</f>
        <v>46226.5</v>
      </c>
      <c r="E118" s="33">
        <f t="shared" si="1"/>
        <v>48565.75</v>
      </c>
      <c r="F118" s="33">
        <f t="shared" si="1"/>
        <v>42326.75</v>
      </c>
      <c r="G118" s="33">
        <f t="shared" si="1"/>
        <v>45534.5</v>
      </c>
      <c r="H118" s="33">
        <f t="shared" si="1"/>
        <v>51697.75</v>
      </c>
      <c r="I118" s="33">
        <f t="shared" si="1"/>
        <v>42571.25</v>
      </c>
      <c r="J118" s="33">
        <f t="shared" si="1"/>
        <v>38209</v>
      </c>
      <c r="K118" s="33">
        <f t="shared" si="1"/>
        <v>34163.25</v>
      </c>
      <c r="L118" s="33">
        <f t="shared" si="1"/>
        <v>38465.25</v>
      </c>
      <c r="M118" s="33">
        <f t="shared" si="1"/>
        <v>34273.25</v>
      </c>
      <c r="N118" s="33">
        <f t="shared" si="1"/>
        <v>29612</v>
      </c>
      <c r="O118" s="33">
        <f t="shared" si="1"/>
        <v>33858.75</v>
      </c>
    </row>
    <row r="119" spans="2:32">
      <c r="B119" s="64">
        <v>2019</v>
      </c>
      <c r="C119" s="33">
        <f>AVERAGE(C110:C113)</f>
        <v>50592.5</v>
      </c>
      <c r="D119" s="33">
        <f t="shared" ref="D119:O119" si="2">AVERAGE(D110:D113)</f>
        <v>45971.25</v>
      </c>
      <c r="E119" s="33">
        <f t="shared" si="2"/>
        <v>47719.25</v>
      </c>
      <c r="F119" s="33">
        <f t="shared" si="2"/>
        <v>42229.75</v>
      </c>
      <c r="G119" s="33">
        <f t="shared" si="2"/>
        <v>45442.75</v>
      </c>
      <c r="H119" s="33">
        <f t="shared" si="2"/>
        <v>54700.75</v>
      </c>
      <c r="I119" s="33">
        <f t="shared" si="2"/>
        <v>42597.25</v>
      </c>
      <c r="J119" s="33">
        <f t="shared" si="2"/>
        <v>38043.5</v>
      </c>
      <c r="K119" s="33">
        <f t="shared" si="2"/>
        <v>33605.25</v>
      </c>
      <c r="L119" s="33">
        <f t="shared" si="2"/>
        <v>38242</v>
      </c>
      <c r="M119" s="33">
        <f t="shared" si="2"/>
        <v>33936.75</v>
      </c>
      <c r="N119" s="33">
        <f t="shared" si="2"/>
        <v>30026.25</v>
      </c>
      <c r="O119" s="33">
        <f t="shared" si="2"/>
        <v>33965</v>
      </c>
    </row>
    <row r="120" spans="2:32">
      <c r="B120" s="60"/>
      <c r="C120" s="60" t="s">
        <v>133</v>
      </c>
      <c r="D120" s="60" t="s">
        <v>134</v>
      </c>
      <c r="E120" s="60" t="s">
        <v>135</v>
      </c>
      <c r="F120" s="60" t="s">
        <v>136</v>
      </c>
      <c r="G120" s="60" t="s">
        <v>137</v>
      </c>
      <c r="H120" s="60"/>
      <c r="I120" s="60" t="s">
        <v>138</v>
      </c>
      <c r="J120" s="60" t="s">
        <v>139</v>
      </c>
      <c r="K120" s="60" t="s">
        <v>140</v>
      </c>
      <c r="L120" s="60" t="s">
        <v>141</v>
      </c>
      <c r="M120" s="60" t="s">
        <v>142</v>
      </c>
      <c r="N120" s="60" t="s">
        <v>349</v>
      </c>
      <c r="O120" s="60" t="s">
        <v>350</v>
      </c>
      <c r="AF120" t="s">
        <v>339</v>
      </c>
    </row>
    <row r="121" spans="2:32">
      <c r="B121" s="60" t="s">
        <v>354</v>
      </c>
      <c r="C121" s="68">
        <f>(C119-C117)/C117</f>
        <v>0.72430834249294918</v>
      </c>
      <c r="D121" s="68">
        <f t="shared" ref="D121:O121" si="3">(D119-D117)/D117</f>
        <v>0.7107172760256768</v>
      </c>
      <c r="E121" s="68">
        <f t="shared" si="3"/>
        <v>0.65015734144823289</v>
      </c>
      <c r="F121" s="68">
        <f t="shared" si="3"/>
        <v>0.69238861448136979</v>
      </c>
      <c r="G121" s="68">
        <f t="shared" si="3"/>
        <v>0.75439392330782074</v>
      </c>
      <c r="H121" s="68" t="e">
        <f t="shared" si="3"/>
        <v>#DIV/0!</v>
      </c>
      <c r="I121" s="68">
        <f t="shared" si="3"/>
        <v>0.88164942078120001</v>
      </c>
      <c r="J121" s="68">
        <f t="shared" si="3"/>
        <v>0.79344725987035947</v>
      </c>
      <c r="K121" s="68">
        <f t="shared" si="3"/>
        <v>1.0138279225156932</v>
      </c>
      <c r="L121" s="68">
        <f t="shared" si="3"/>
        <v>0.70763236919367267</v>
      </c>
      <c r="M121" s="68">
        <f t="shared" si="3"/>
        <v>0.77083632284070602</v>
      </c>
      <c r="N121" s="68">
        <f t="shared" si="3"/>
        <v>0.91061372530304474</v>
      </c>
      <c r="O121" s="68">
        <f t="shared" si="3"/>
        <v>0.93541034517144606</v>
      </c>
      <c r="AE121" t="s">
        <v>340</v>
      </c>
      <c r="AF121" s="8">
        <f>85*C117</f>
        <v>2493963.75</v>
      </c>
    </row>
    <row r="122" spans="2:32">
      <c r="B122" s="60" t="s">
        <v>371</v>
      </c>
      <c r="C122" s="61">
        <f>85*C119-85*C117</f>
        <v>1806398.75</v>
      </c>
      <c r="D122" s="61">
        <f t="shared" ref="D122:O122" si="4">85*D119-85*D117</f>
        <v>1623393.75</v>
      </c>
      <c r="E122" s="61">
        <f t="shared" si="4"/>
        <v>1598106.25</v>
      </c>
      <c r="F122" s="61">
        <f t="shared" si="4"/>
        <v>1468545</v>
      </c>
      <c r="G122" s="61">
        <f t="shared" si="4"/>
        <v>1660942.5</v>
      </c>
      <c r="H122" s="61" t="e">
        <f t="shared" si="4"/>
        <v>#DIV/0!</v>
      </c>
      <c r="I122" s="61">
        <f t="shared" si="4"/>
        <v>1696515</v>
      </c>
      <c r="J122" s="61">
        <f t="shared" si="4"/>
        <v>1430635</v>
      </c>
      <c r="K122" s="61">
        <f t="shared" si="4"/>
        <v>1438030</v>
      </c>
      <c r="L122" s="61">
        <f t="shared" si="4"/>
        <v>1347016.25</v>
      </c>
      <c r="M122" s="61">
        <f t="shared" si="4"/>
        <v>1255662.5</v>
      </c>
      <c r="N122" s="61">
        <f t="shared" si="4"/>
        <v>1216413.75</v>
      </c>
      <c r="O122" s="61">
        <f t="shared" si="4"/>
        <v>1395338.75</v>
      </c>
      <c r="AE122" t="s">
        <v>344</v>
      </c>
      <c r="AF122" s="36">
        <f>85*C119</f>
        <v>4300362.5</v>
      </c>
    </row>
    <row r="123" spans="2:32">
      <c r="B123" s="60" t="s">
        <v>372</v>
      </c>
      <c r="C123" s="70">
        <f>C119/C118-1</f>
        <v>-9.4614371790918694E-3</v>
      </c>
      <c r="D123" s="70">
        <f t="shared" ref="D123:O123" si="5">D119/D118-1</f>
        <v>-5.5217245519344482E-3</v>
      </c>
      <c r="E123" s="70">
        <f t="shared" si="5"/>
        <v>-1.7429978946068014E-2</v>
      </c>
      <c r="F123" s="70">
        <f t="shared" si="5"/>
        <v>-2.2916949683120524E-3</v>
      </c>
      <c r="G123" s="70">
        <f t="shared" si="5"/>
        <v>-2.0149556929360823E-3</v>
      </c>
      <c r="H123" s="70">
        <f t="shared" si="5"/>
        <v>5.8087634374803576E-2</v>
      </c>
      <c r="I123" s="70">
        <f t="shared" si="5"/>
        <v>6.1074081686585124E-4</v>
      </c>
      <c r="J123" s="70">
        <f t="shared" si="5"/>
        <v>-4.3314402365934868E-3</v>
      </c>
      <c r="K123" s="70">
        <f t="shared" si="5"/>
        <v>-1.6333340651138339E-2</v>
      </c>
      <c r="L123" s="70">
        <f t="shared" si="5"/>
        <v>-5.8039399197977737E-3</v>
      </c>
      <c r="M123" s="70">
        <f t="shared" si="5"/>
        <v>-9.8181526409080178E-3</v>
      </c>
      <c r="N123" s="70">
        <f t="shared" si="5"/>
        <v>1.3989261110360696E-2</v>
      </c>
      <c r="O123" s="70">
        <f t="shared" si="5"/>
        <v>3.1380366965703121E-3</v>
      </c>
      <c r="AE123" t="s">
        <v>341</v>
      </c>
      <c r="AF123" s="8">
        <f>AF122-AF121</f>
        <v>1806398.75</v>
      </c>
    </row>
    <row r="124" spans="2:32">
      <c r="B124" s="63" t="s">
        <v>353</v>
      </c>
      <c r="C124" s="69">
        <f>C118/AVERAGE(C105:C108)-1</f>
        <v>4.023401102845714E-2</v>
      </c>
      <c r="D124" s="69">
        <f t="shared" ref="D124:O124" si="6">D118/AVERAGE(D105:D108)-1</f>
        <v>5.3943753491182189E-2</v>
      </c>
      <c r="E124" s="69">
        <f t="shared" si="6"/>
        <v>3.9412082590945863E-2</v>
      </c>
      <c r="F124" s="69">
        <f t="shared" si="6"/>
        <v>3.9547849152063552E-2</v>
      </c>
      <c r="G124" s="69">
        <f t="shared" si="6"/>
        <v>6.1076351264753415E-2</v>
      </c>
      <c r="H124" s="69">
        <f t="shared" si="6"/>
        <v>0.13733912660873382</v>
      </c>
      <c r="I124" s="69">
        <f t="shared" si="6"/>
        <v>2.9995282048800531E-2</v>
      </c>
      <c r="J124" s="69">
        <f t="shared" si="6"/>
        <v>6.4287902843931821E-2</v>
      </c>
      <c r="K124" s="69">
        <f t="shared" si="6"/>
        <v>6.3911120799726051E-2</v>
      </c>
      <c r="L124" s="69">
        <f t="shared" si="6"/>
        <v>3.9151988329371168E-2</v>
      </c>
      <c r="M124" s="69">
        <f t="shared" si="6"/>
        <v>5.8404360447162018E-2</v>
      </c>
      <c r="N124" s="69">
        <f t="shared" si="6"/>
        <v>7.1074619307700759E-2</v>
      </c>
      <c r="O124" s="69">
        <f t="shared" si="6"/>
        <v>7.9946415329043452E-2</v>
      </c>
      <c r="P124" s="34"/>
      <c r="Q124" s="31"/>
      <c r="R124" s="31"/>
      <c r="S124" s="31"/>
      <c r="T124" s="31"/>
      <c r="U124" s="31"/>
      <c r="V124" s="31"/>
      <c r="W124" s="31"/>
      <c r="X124" s="31"/>
      <c r="Y124" s="31"/>
      <c r="Z124" s="31"/>
      <c r="AE124" t="s">
        <v>342</v>
      </c>
      <c r="AF124" s="8">
        <f>85*C49</f>
        <v>1900345</v>
      </c>
    </row>
    <row r="125" spans="2:32">
      <c r="B125" s="60"/>
      <c r="C125" s="60" t="s">
        <v>133</v>
      </c>
      <c r="D125" s="60" t="s">
        <v>134</v>
      </c>
      <c r="E125" s="60" t="s">
        <v>135</v>
      </c>
      <c r="F125" s="60" t="s">
        <v>136</v>
      </c>
      <c r="G125" s="60" t="s">
        <v>137</v>
      </c>
      <c r="H125" s="60" t="s">
        <v>351</v>
      </c>
      <c r="I125" s="60" t="s">
        <v>138</v>
      </c>
      <c r="J125" s="60" t="s">
        <v>139</v>
      </c>
      <c r="K125" s="60" t="s">
        <v>140</v>
      </c>
      <c r="L125" s="60" t="s">
        <v>141</v>
      </c>
      <c r="M125" s="60" t="s">
        <v>142</v>
      </c>
      <c r="N125" s="60" t="str">
        <f>N116</f>
        <v>Brønshøj</v>
      </c>
      <c r="O125" s="60" t="str">
        <f>O116</f>
        <v>Vanløse</v>
      </c>
      <c r="AC125" t="s">
        <v>343</v>
      </c>
      <c r="AD125">
        <f>85*C62</f>
        <v>3216740</v>
      </c>
    </row>
    <row r="126" spans="2:32">
      <c r="B126" s="60" t="s">
        <v>363</v>
      </c>
      <c r="C126" s="76">
        <f>C119/C118-1</f>
        <v>-9.4614371790918694E-3</v>
      </c>
      <c r="D126" s="76">
        <f>D119/D118-1</f>
        <v>-5.5217245519344482E-3</v>
      </c>
      <c r="E126" s="76">
        <f>E119/E118-1</f>
        <v>-1.7429978946068014E-2</v>
      </c>
      <c r="F126" s="76">
        <f>F119/F118-1</f>
        <v>-2.2916949683120524E-3</v>
      </c>
      <c r="G126" s="76">
        <f>G119/G118-1</f>
        <v>-2.0149556929360823E-3</v>
      </c>
      <c r="H126" s="76" t="s">
        <v>352</v>
      </c>
      <c r="I126" s="76">
        <f t="shared" ref="I126:O126" si="7">I119/I118-1</f>
        <v>6.1074081686585124E-4</v>
      </c>
      <c r="J126" s="76">
        <f t="shared" si="7"/>
        <v>-4.3314402365934868E-3</v>
      </c>
      <c r="K126" s="76">
        <f t="shared" si="7"/>
        <v>-1.6333340651138339E-2</v>
      </c>
      <c r="L126" s="76">
        <f t="shared" si="7"/>
        <v>-5.8039399197977737E-3</v>
      </c>
      <c r="M126" s="76">
        <f t="shared" si="7"/>
        <v>-9.8181526409080178E-3</v>
      </c>
      <c r="N126" s="76">
        <f t="shared" si="7"/>
        <v>1.3989261110360696E-2</v>
      </c>
      <c r="O126" s="76">
        <f t="shared" si="7"/>
        <v>3.1380366965703121E-3</v>
      </c>
      <c r="AC126" t="s">
        <v>341</v>
      </c>
      <c r="AD126" s="8">
        <f>AD125-AF124</f>
        <v>1316395</v>
      </c>
    </row>
    <row r="127" spans="2:32">
      <c r="B127" s="60" t="s">
        <v>373</v>
      </c>
      <c r="C127" s="61">
        <f>85*C119-85*C118</f>
        <v>-41076.25</v>
      </c>
      <c r="D127" s="61">
        <f>85*D119-85*D118</f>
        <v>-21696.25</v>
      </c>
      <c r="E127" s="61">
        <f>85*E119-85*E118</f>
        <v>-71952.5</v>
      </c>
      <c r="F127" s="61">
        <f>85*F119-85*F118</f>
        <v>-8245</v>
      </c>
      <c r="G127" s="61">
        <f>85*G119-85*G118</f>
        <v>-7798.75</v>
      </c>
      <c r="H127" s="60" t="s">
        <v>352</v>
      </c>
      <c r="I127" s="61">
        <f t="shared" ref="I127:O127" si="8">85*I119-85*I118</f>
        <v>2210</v>
      </c>
      <c r="J127" s="61">
        <f t="shared" si="8"/>
        <v>-14067.5</v>
      </c>
      <c r="K127" s="61">
        <f t="shared" si="8"/>
        <v>-47430</v>
      </c>
      <c r="L127" s="61">
        <f t="shared" si="8"/>
        <v>-18976.25</v>
      </c>
      <c r="M127" s="61">
        <f t="shared" si="8"/>
        <v>-28602.5</v>
      </c>
      <c r="N127" s="61">
        <f t="shared" si="8"/>
        <v>35211.25</v>
      </c>
      <c r="O127" s="61">
        <f t="shared" si="8"/>
        <v>9031.25</v>
      </c>
    </row>
    <row r="128" spans="2:32" ht="15" thickBot="1">
      <c r="B128" s="60" t="s">
        <v>364</v>
      </c>
      <c r="C128" s="62">
        <f>C119</f>
        <v>50592.5</v>
      </c>
      <c r="D128" s="62">
        <f t="shared" ref="D128:O128" si="9">D119</f>
        <v>45971.25</v>
      </c>
      <c r="E128" s="62">
        <f t="shared" si="9"/>
        <v>47719.25</v>
      </c>
      <c r="F128" s="62">
        <f t="shared" si="9"/>
        <v>42229.75</v>
      </c>
      <c r="G128" s="62">
        <f t="shared" si="9"/>
        <v>45442.75</v>
      </c>
      <c r="H128" s="62">
        <f t="shared" si="9"/>
        <v>54700.75</v>
      </c>
      <c r="I128" s="62">
        <f t="shared" si="9"/>
        <v>42597.25</v>
      </c>
      <c r="J128" s="62">
        <f t="shared" si="9"/>
        <v>38043.5</v>
      </c>
      <c r="K128" s="62">
        <f t="shared" si="9"/>
        <v>33605.25</v>
      </c>
      <c r="L128" s="62">
        <f t="shared" si="9"/>
        <v>38242</v>
      </c>
      <c r="M128" s="62">
        <f t="shared" si="9"/>
        <v>33936.75</v>
      </c>
      <c r="N128" s="62">
        <f t="shared" si="9"/>
        <v>30026.25</v>
      </c>
      <c r="O128" s="62">
        <f t="shared" si="9"/>
        <v>33965</v>
      </c>
    </row>
    <row r="129" spans="2:13" ht="21" thickBot="1">
      <c r="C129" s="52"/>
      <c r="D129" s="52" t="s">
        <v>376</v>
      </c>
      <c r="E129" s="52" t="s">
        <v>377</v>
      </c>
      <c r="F129" s="52" t="s">
        <v>367</v>
      </c>
      <c r="H129" s="43"/>
      <c r="I129" s="43" t="s">
        <v>374</v>
      </c>
      <c r="J129" s="43" t="s">
        <v>375</v>
      </c>
      <c r="K129" s="43" t="s">
        <v>338</v>
      </c>
    </row>
    <row r="130" spans="2:13">
      <c r="C130" s="53" t="s">
        <v>133</v>
      </c>
      <c r="D130" s="65">
        <f>C121</f>
        <v>0.72430834249294918</v>
      </c>
      <c r="E130" s="54">
        <f t="shared" ref="E130:E141" si="10">F130/85</f>
        <v>21251.75</v>
      </c>
      <c r="F130" s="54">
        <f>C122</f>
        <v>1806398.75</v>
      </c>
      <c r="G130" s="33"/>
      <c r="H130" s="44" t="s">
        <v>133</v>
      </c>
      <c r="I130" s="77">
        <f>C126</f>
        <v>-9.4614371790918694E-3</v>
      </c>
      <c r="J130" s="45">
        <f>C127</f>
        <v>-41076.25</v>
      </c>
      <c r="K130" s="45">
        <f>C128</f>
        <v>50592.5</v>
      </c>
    </row>
    <row r="131" spans="2:13">
      <c r="C131" s="55" t="s">
        <v>134</v>
      </c>
      <c r="D131" s="66">
        <f>D121</f>
        <v>0.7107172760256768</v>
      </c>
      <c r="E131" s="56">
        <f t="shared" si="10"/>
        <v>19098.75</v>
      </c>
      <c r="F131" s="56">
        <f>D122</f>
        <v>1623393.75</v>
      </c>
      <c r="H131" s="46" t="s">
        <v>134</v>
      </c>
      <c r="I131" s="78">
        <f>D126</f>
        <v>-5.5217245519344482E-3</v>
      </c>
      <c r="J131" s="47">
        <f>D127</f>
        <v>-21696.25</v>
      </c>
      <c r="K131" s="47">
        <f>D128</f>
        <v>45971.25</v>
      </c>
    </row>
    <row r="132" spans="2:13">
      <c r="C132" s="55" t="s">
        <v>135</v>
      </c>
      <c r="D132" s="66">
        <f>E121</f>
        <v>0.65015734144823289</v>
      </c>
      <c r="E132" s="56">
        <f t="shared" si="10"/>
        <v>18801.25</v>
      </c>
      <c r="F132" s="56">
        <f>E122</f>
        <v>1598106.25</v>
      </c>
      <c r="H132" s="46" t="s">
        <v>135</v>
      </c>
      <c r="I132" s="78">
        <f>E126</f>
        <v>-1.7429978946068014E-2</v>
      </c>
      <c r="J132" s="47">
        <f>E127</f>
        <v>-71952.5</v>
      </c>
      <c r="K132" s="47">
        <f>E128</f>
        <v>47719.25</v>
      </c>
    </row>
    <row r="133" spans="2:13">
      <c r="C133" s="55" t="str">
        <f>H133</f>
        <v>Frb.</v>
      </c>
      <c r="D133" s="66">
        <f>F121</f>
        <v>0.69238861448136979</v>
      </c>
      <c r="E133" s="56">
        <f t="shared" si="10"/>
        <v>17277</v>
      </c>
      <c r="F133" s="56">
        <f>F122</f>
        <v>1468545</v>
      </c>
      <c r="H133" s="46" t="s">
        <v>136</v>
      </c>
      <c r="I133" s="78">
        <f>F126</f>
        <v>-2.2916949683120524E-3</v>
      </c>
      <c r="J133" s="47">
        <f>F127</f>
        <v>-8245</v>
      </c>
      <c r="K133" s="47">
        <f>F128</f>
        <v>42229.75</v>
      </c>
      <c r="M133" t="s">
        <v>365</v>
      </c>
    </row>
    <row r="134" spans="2:13">
      <c r="C134" s="55" t="str">
        <f t="shared" ref="C134:C140" si="11">H134</f>
        <v>Kbh. Ø</v>
      </c>
      <c r="D134" s="66">
        <f>G121</f>
        <v>0.75439392330782074</v>
      </c>
      <c r="E134" s="56">
        <f t="shared" si="10"/>
        <v>19540.5</v>
      </c>
      <c r="F134" s="56">
        <f>G122</f>
        <v>1660942.5</v>
      </c>
      <c r="G134" s="8"/>
      <c r="H134" s="46" t="s">
        <v>137</v>
      </c>
      <c r="I134" s="78">
        <f>G126</f>
        <v>-2.0149556929360823E-3</v>
      </c>
      <c r="J134" s="47">
        <f>G127</f>
        <v>-7798.75</v>
      </c>
      <c r="K134" s="47">
        <f>G128</f>
        <v>45442.75</v>
      </c>
    </row>
    <row r="135" spans="2:13">
      <c r="C135" s="55" t="str">
        <f t="shared" si="11"/>
        <v>Kbh. N</v>
      </c>
      <c r="D135" s="66">
        <f>I121</f>
        <v>0.88164942078120001</v>
      </c>
      <c r="E135" s="56">
        <f t="shared" si="10"/>
        <v>19959</v>
      </c>
      <c r="F135" s="56">
        <f>I122</f>
        <v>1696515</v>
      </c>
      <c r="G135" s="37"/>
      <c r="H135" s="46" t="s">
        <v>138</v>
      </c>
      <c r="I135" s="78">
        <f>I126</f>
        <v>6.1074081686585124E-4</v>
      </c>
      <c r="J135" s="47">
        <f>I127</f>
        <v>2210</v>
      </c>
      <c r="K135" s="47">
        <f>I128</f>
        <v>42597.25</v>
      </c>
    </row>
    <row r="136" spans="2:13">
      <c r="B136" s="35"/>
      <c r="C136" s="55" t="str">
        <f t="shared" si="11"/>
        <v>Kbh. S</v>
      </c>
      <c r="D136" s="66">
        <f>J121</f>
        <v>0.79344725987035947</v>
      </c>
      <c r="E136" s="56">
        <f t="shared" si="10"/>
        <v>16831</v>
      </c>
      <c r="F136" s="56">
        <f>J122</f>
        <v>1430635</v>
      </c>
      <c r="G136" s="38"/>
      <c r="H136" s="46" t="s">
        <v>139</v>
      </c>
      <c r="I136" s="78">
        <f>J126</f>
        <v>-4.3314402365934868E-3</v>
      </c>
      <c r="J136" s="47">
        <f>J127</f>
        <v>-14067.5</v>
      </c>
      <c r="K136" s="47">
        <f>J128</f>
        <v>38043.5</v>
      </c>
    </row>
    <row r="137" spans="2:13">
      <c r="B137" s="35"/>
      <c r="C137" s="55" t="str">
        <f t="shared" si="11"/>
        <v>Kbh. NV</v>
      </c>
      <c r="D137" s="66">
        <f>K121</f>
        <v>1.0138279225156932</v>
      </c>
      <c r="E137" s="56">
        <f t="shared" si="10"/>
        <v>16918</v>
      </c>
      <c r="F137" s="56">
        <f>K122</f>
        <v>1438030</v>
      </c>
      <c r="G137" s="37"/>
      <c r="H137" s="46" t="s">
        <v>140</v>
      </c>
      <c r="I137" s="78">
        <f>K126</f>
        <v>-1.6333340651138339E-2</v>
      </c>
      <c r="J137" s="47">
        <f>K127</f>
        <v>-47430</v>
      </c>
      <c r="K137" s="47">
        <f>K128</f>
        <v>33605.25</v>
      </c>
    </row>
    <row r="138" spans="2:13">
      <c r="B138" s="35"/>
      <c r="C138" s="55" t="str">
        <f t="shared" si="11"/>
        <v>Kbh. SV</v>
      </c>
      <c r="D138" s="66">
        <f>L121</f>
        <v>0.70763236919367267</v>
      </c>
      <c r="E138" s="56">
        <f t="shared" si="10"/>
        <v>15847.25</v>
      </c>
      <c r="F138" s="56">
        <f>L122</f>
        <v>1347016.25</v>
      </c>
      <c r="H138" s="46" t="s">
        <v>141</v>
      </c>
      <c r="I138" s="78">
        <f>L126</f>
        <v>-5.8039399197977737E-3</v>
      </c>
      <c r="J138" s="47">
        <f>L127</f>
        <v>-18976.25</v>
      </c>
      <c r="K138" s="47">
        <f>L128</f>
        <v>38242</v>
      </c>
    </row>
    <row r="139" spans="2:13">
      <c r="B139" s="35"/>
      <c r="C139" s="55" t="str">
        <f t="shared" si="11"/>
        <v>Valby</v>
      </c>
      <c r="D139" s="66">
        <f>M121</f>
        <v>0.77083632284070602</v>
      </c>
      <c r="E139" s="56">
        <f t="shared" si="10"/>
        <v>14772.5</v>
      </c>
      <c r="F139" s="56">
        <f>M122</f>
        <v>1255662.5</v>
      </c>
      <c r="H139" s="48" t="s">
        <v>142</v>
      </c>
      <c r="I139" s="79">
        <f>M126</f>
        <v>-9.8181526409080178E-3</v>
      </c>
      <c r="J139" s="51">
        <f>M127</f>
        <v>-28602.5</v>
      </c>
      <c r="K139" s="51">
        <f>M128</f>
        <v>33936.75</v>
      </c>
    </row>
    <row r="140" spans="2:13">
      <c r="B140" s="35"/>
      <c r="C140" s="55" t="str">
        <f t="shared" si="11"/>
        <v>Brønshøj</v>
      </c>
      <c r="D140" s="66">
        <f>N121</f>
        <v>0.91061372530304474</v>
      </c>
      <c r="E140" s="56">
        <f t="shared" si="10"/>
        <v>14310.75</v>
      </c>
      <c r="F140" s="56">
        <f>N122</f>
        <v>1216413.75</v>
      </c>
      <c r="H140" s="48" t="s">
        <v>349</v>
      </c>
      <c r="I140" s="79">
        <f>N126</f>
        <v>1.3989261110360696E-2</v>
      </c>
      <c r="J140" s="51">
        <f>N127</f>
        <v>35211.25</v>
      </c>
      <c r="K140" s="51">
        <f>N128</f>
        <v>30026.25</v>
      </c>
    </row>
    <row r="141" spans="2:13" ht="15" thickBot="1">
      <c r="B141" s="35"/>
      <c r="C141" s="57" t="s">
        <v>350</v>
      </c>
      <c r="D141" s="67">
        <f>O121</f>
        <v>0.93541034517144606</v>
      </c>
      <c r="E141" s="58">
        <f t="shared" si="10"/>
        <v>16415.75</v>
      </c>
      <c r="F141" s="58">
        <f>O122</f>
        <v>1395338.75</v>
      </c>
      <c r="H141" s="49" t="s">
        <v>350</v>
      </c>
      <c r="I141" s="80">
        <f>O126</f>
        <v>3.1380366965703121E-3</v>
      </c>
      <c r="J141" s="50">
        <f>O127</f>
        <v>9031.25</v>
      </c>
      <c r="K141" s="50">
        <f>O128</f>
        <v>33965</v>
      </c>
    </row>
    <row r="142" spans="2:13" ht="15" thickTop="1">
      <c r="B142" s="35"/>
    </row>
    <row r="143" spans="2:13">
      <c r="B143" s="35"/>
    </row>
    <row r="144" spans="2:13">
      <c r="B144" s="35"/>
    </row>
    <row r="145" spans="2:15">
      <c r="B145" s="35"/>
    </row>
    <row r="146" spans="2:15">
      <c r="B146" s="35"/>
      <c r="C146" t="str">
        <f t="shared" ref="C146:O146" si="12">C120</f>
        <v>Kbh. K</v>
      </c>
      <c r="D146" s="39" t="str">
        <f t="shared" si="12"/>
        <v>Kbh. V</v>
      </c>
      <c r="E146" s="39" t="str">
        <f t="shared" si="12"/>
        <v>Frb. C</v>
      </c>
      <c r="F146" s="39" t="str">
        <f t="shared" si="12"/>
        <v>Frb.</v>
      </c>
      <c r="G146" s="39" t="str">
        <f t="shared" si="12"/>
        <v>Kbh. Ø</v>
      </c>
      <c r="H146" s="39">
        <f t="shared" si="12"/>
        <v>0</v>
      </c>
      <c r="I146" s="39" t="str">
        <f t="shared" si="12"/>
        <v>Kbh. N</v>
      </c>
      <c r="J146" s="39" t="str">
        <f t="shared" si="12"/>
        <v>Kbh. S</v>
      </c>
      <c r="K146" s="39" t="str">
        <f t="shared" si="12"/>
        <v>Kbh. NV</v>
      </c>
      <c r="L146" s="39" t="str">
        <f t="shared" si="12"/>
        <v>Kbh. SV</v>
      </c>
      <c r="M146" s="39" t="str">
        <f t="shared" si="12"/>
        <v>Valby</v>
      </c>
      <c r="N146" s="39" t="str">
        <f t="shared" si="12"/>
        <v>Brønshøj</v>
      </c>
      <c r="O146" s="39" t="str">
        <f t="shared" si="12"/>
        <v>Vanløse</v>
      </c>
    </row>
    <row r="147" spans="2:15">
      <c r="C147" s="8">
        <f t="shared" ref="C147:O147" si="13">AVERAGE(C85:C88)</f>
        <v>29340.75</v>
      </c>
      <c r="D147" s="8">
        <f t="shared" si="13"/>
        <v>26872.5</v>
      </c>
      <c r="E147" s="8">
        <f t="shared" si="13"/>
        <v>28918</v>
      </c>
      <c r="F147" s="8">
        <f t="shared" si="13"/>
        <v>24952.75</v>
      </c>
      <c r="G147" s="8">
        <f t="shared" si="13"/>
        <v>25902.25</v>
      </c>
      <c r="H147" s="8" t="e">
        <f t="shared" si="13"/>
        <v>#DIV/0!</v>
      </c>
      <c r="I147" s="8">
        <f t="shared" si="13"/>
        <v>22638.25</v>
      </c>
      <c r="J147" s="8">
        <f t="shared" si="13"/>
        <v>21212.5</v>
      </c>
      <c r="K147" s="8">
        <f t="shared" si="13"/>
        <v>16687.25</v>
      </c>
      <c r="L147" s="8">
        <f t="shared" si="13"/>
        <v>22394.75</v>
      </c>
      <c r="M147" s="8">
        <f t="shared" si="13"/>
        <v>19164.25</v>
      </c>
      <c r="N147" s="8">
        <f t="shared" si="13"/>
        <v>15715.5</v>
      </c>
      <c r="O147" s="8">
        <f t="shared" si="13"/>
        <v>17549.25</v>
      </c>
    </row>
    <row r="148" spans="2:15">
      <c r="C148" s="8">
        <f t="shared" ref="C148:O148" si="14">AVERAGE(C89:C92)</f>
        <v>33459.25</v>
      </c>
      <c r="D148" s="8">
        <f t="shared" si="14"/>
        <v>30261.75</v>
      </c>
      <c r="E148" s="8">
        <f t="shared" si="14"/>
        <v>32766</v>
      </c>
      <c r="F148" s="8">
        <f t="shared" si="14"/>
        <v>28129.5</v>
      </c>
      <c r="G148" s="8">
        <f t="shared" si="14"/>
        <v>28948.5</v>
      </c>
      <c r="H148" s="8" t="e">
        <f t="shared" si="14"/>
        <v>#DIV/0!</v>
      </c>
      <c r="I148" s="8">
        <f t="shared" si="14"/>
        <v>25342.75</v>
      </c>
      <c r="J148" s="8">
        <f t="shared" si="14"/>
        <v>24160.75</v>
      </c>
      <c r="K148" s="8">
        <f t="shared" si="14"/>
        <v>19068.25</v>
      </c>
      <c r="L148" s="8">
        <f t="shared" si="14"/>
        <v>24391.25</v>
      </c>
      <c r="M148" s="8">
        <f t="shared" si="14"/>
        <v>20936.5</v>
      </c>
      <c r="N148" s="8">
        <f t="shared" si="14"/>
        <v>16389.25</v>
      </c>
      <c r="O148" s="8">
        <f t="shared" si="14"/>
        <v>20117.75</v>
      </c>
    </row>
    <row r="149" spans="2:15">
      <c r="C149" s="8">
        <f t="shared" ref="C149:O149" si="15">AVERAGE(C93:C96)</f>
        <v>36467.75</v>
      </c>
      <c r="D149" s="8">
        <f t="shared" si="15"/>
        <v>32313</v>
      </c>
      <c r="E149" s="8">
        <f t="shared" si="15"/>
        <v>35696.25</v>
      </c>
      <c r="F149" s="8">
        <f t="shared" si="15"/>
        <v>30585.75</v>
      </c>
      <c r="G149" s="8">
        <f t="shared" si="15"/>
        <v>31748</v>
      </c>
      <c r="H149" s="8" t="e">
        <f t="shared" si="15"/>
        <v>#DIV/0!</v>
      </c>
      <c r="I149" s="8">
        <f t="shared" si="15"/>
        <v>28430.5</v>
      </c>
      <c r="J149" s="8">
        <f t="shared" si="15"/>
        <v>25927.75</v>
      </c>
      <c r="K149" s="8">
        <f t="shared" si="15"/>
        <v>20749.25</v>
      </c>
      <c r="L149" s="8">
        <f t="shared" si="15"/>
        <v>26811.75</v>
      </c>
      <c r="M149" s="8">
        <f t="shared" si="15"/>
        <v>23176</v>
      </c>
      <c r="N149" s="8">
        <f t="shared" si="15"/>
        <v>18371.5</v>
      </c>
      <c r="O149" s="8">
        <f t="shared" si="15"/>
        <v>21298</v>
      </c>
    </row>
    <row r="150" spans="2:15" ht="27" customHeight="1">
      <c r="C150" s="8">
        <f t="shared" ref="C150:O150" si="16">AVERAGE(C97:C100)</f>
        <v>41602.5</v>
      </c>
      <c r="D150" s="8">
        <f t="shared" si="16"/>
        <v>37141.75</v>
      </c>
      <c r="E150" s="8">
        <f t="shared" si="16"/>
        <v>40647</v>
      </c>
      <c r="F150" s="8">
        <f t="shared" si="16"/>
        <v>34719.25</v>
      </c>
      <c r="G150" s="8">
        <f t="shared" si="16"/>
        <v>36501.75</v>
      </c>
      <c r="H150" s="8" t="e">
        <f t="shared" si="16"/>
        <v>#DIV/0!</v>
      </c>
      <c r="I150" s="8">
        <f t="shared" si="16"/>
        <v>33234.25</v>
      </c>
      <c r="J150" s="8">
        <f t="shared" si="16"/>
        <v>29079</v>
      </c>
      <c r="K150" s="8">
        <f t="shared" si="16"/>
        <v>25309</v>
      </c>
      <c r="L150" s="8">
        <f t="shared" si="16"/>
        <v>30558</v>
      </c>
      <c r="M150" s="8">
        <f t="shared" si="16"/>
        <v>26395</v>
      </c>
      <c r="N150" s="8">
        <f t="shared" si="16"/>
        <v>21547.5</v>
      </c>
      <c r="O150" s="8">
        <f t="shared" si="16"/>
        <v>24761.25</v>
      </c>
    </row>
    <row r="151" spans="2:15">
      <c r="C151" s="8">
        <f t="shared" ref="C151:O151" si="17">AVERAGE(C101:C104)</f>
        <v>44367.75</v>
      </c>
      <c r="D151" s="8">
        <f t="shared" si="17"/>
        <v>40660</v>
      </c>
      <c r="E151" s="8">
        <f t="shared" si="17"/>
        <v>43071</v>
      </c>
      <c r="F151" s="8">
        <f t="shared" si="17"/>
        <v>37883.25</v>
      </c>
      <c r="G151" s="8">
        <f t="shared" si="17"/>
        <v>39325.5</v>
      </c>
      <c r="H151" s="8" t="e">
        <f t="shared" si="17"/>
        <v>#DIV/0!</v>
      </c>
      <c r="I151" s="8">
        <f t="shared" si="17"/>
        <v>36680.25</v>
      </c>
      <c r="J151" s="8">
        <f t="shared" si="17"/>
        <v>32285.75</v>
      </c>
      <c r="K151" s="8">
        <f t="shared" si="17"/>
        <v>28453.25</v>
      </c>
      <c r="L151" s="8">
        <f t="shared" si="17"/>
        <v>33705.25</v>
      </c>
      <c r="M151" s="8">
        <f t="shared" si="17"/>
        <v>29189</v>
      </c>
      <c r="N151" s="8">
        <f t="shared" si="17"/>
        <v>24210.75</v>
      </c>
      <c r="O151" s="8">
        <f t="shared" si="17"/>
        <v>28202.25</v>
      </c>
    </row>
    <row r="152" spans="2:15">
      <c r="C152" s="8">
        <f t="shared" ref="C152:O152" si="18">AVERAGE(C105:C108)</f>
        <v>49100.25</v>
      </c>
      <c r="D152" s="8">
        <f t="shared" si="18"/>
        <v>43860.5</v>
      </c>
      <c r="E152" s="8">
        <f t="shared" si="18"/>
        <v>46724.25</v>
      </c>
      <c r="F152" s="8">
        <f t="shared" si="18"/>
        <v>40716.5</v>
      </c>
      <c r="G152" s="8">
        <f t="shared" si="18"/>
        <v>42913.5</v>
      </c>
      <c r="H152" s="8">
        <f t="shared" si="18"/>
        <v>45455</v>
      </c>
      <c r="I152" s="8">
        <f t="shared" si="18"/>
        <v>41331.5</v>
      </c>
      <c r="J152" s="8">
        <f t="shared" si="18"/>
        <v>35901</v>
      </c>
      <c r="K152" s="8">
        <f t="shared" si="18"/>
        <v>32111</v>
      </c>
      <c r="L152" s="8">
        <f t="shared" si="18"/>
        <v>37016</v>
      </c>
      <c r="M152" s="8">
        <f t="shared" si="18"/>
        <v>32382</v>
      </c>
      <c r="N152" s="8">
        <f t="shared" si="18"/>
        <v>27647</v>
      </c>
      <c r="O152" s="8">
        <f t="shared" si="18"/>
        <v>31352.25</v>
      </c>
    </row>
    <row r="153" spans="2:15">
      <c r="C153" s="59">
        <f>C148/C147-1</f>
        <v>0.14036791833882911</v>
      </c>
      <c r="D153" s="59">
        <f t="shared" ref="D153:O153" si="19">D148/D147-1</f>
        <v>0.12612336031258731</v>
      </c>
      <c r="E153" s="59">
        <f t="shared" si="19"/>
        <v>0.13306591050556738</v>
      </c>
      <c r="F153" s="59">
        <f t="shared" si="19"/>
        <v>0.12731061706625524</v>
      </c>
      <c r="G153" s="59">
        <f t="shared" si="19"/>
        <v>0.1176056134119623</v>
      </c>
      <c r="H153" s="59" t="e">
        <f t="shared" si="19"/>
        <v>#DIV/0!</v>
      </c>
      <c r="I153" s="59">
        <f t="shared" si="19"/>
        <v>0.1194659481187812</v>
      </c>
      <c r="J153" s="59">
        <f t="shared" si="19"/>
        <v>0.13898644667059523</v>
      </c>
      <c r="K153" s="59">
        <f t="shared" si="19"/>
        <v>0.14268378552487682</v>
      </c>
      <c r="L153" s="59">
        <f t="shared" si="19"/>
        <v>8.9150358901081805E-2</v>
      </c>
      <c r="M153" s="59">
        <f t="shared" si="19"/>
        <v>9.2476877519339418E-2</v>
      </c>
      <c r="N153" s="59">
        <f t="shared" si="19"/>
        <v>4.2871687187808316E-2</v>
      </c>
      <c r="O153" s="59">
        <f t="shared" si="19"/>
        <v>0.14635953103408972</v>
      </c>
    </row>
    <row r="154" spans="2:15">
      <c r="C154" s="59">
        <f t="shared" ref="C154:O157" si="20">C149/C148-1</f>
        <v>8.9915344785074458E-2</v>
      </c>
      <c r="D154" s="59">
        <f t="shared" si="20"/>
        <v>6.7783588193015998E-2</v>
      </c>
      <c r="E154" s="59">
        <f t="shared" si="20"/>
        <v>8.9429591649881068E-2</v>
      </c>
      <c r="F154" s="59">
        <f t="shared" si="20"/>
        <v>8.7319362235375619E-2</v>
      </c>
      <c r="G154" s="59">
        <f t="shared" si="20"/>
        <v>9.6706219665958493E-2</v>
      </c>
      <c r="H154" s="59" t="e">
        <f t="shared" si="20"/>
        <v>#DIV/0!</v>
      </c>
      <c r="I154" s="59">
        <f t="shared" si="20"/>
        <v>0.12183957936688006</v>
      </c>
      <c r="J154" s="59">
        <f t="shared" si="20"/>
        <v>7.3135146880788149E-2</v>
      </c>
      <c r="K154" s="59">
        <f t="shared" si="20"/>
        <v>8.8157014933200495E-2</v>
      </c>
      <c r="L154" s="59">
        <f t="shared" si="20"/>
        <v>9.9236406498231844E-2</v>
      </c>
      <c r="M154" s="59">
        <f t="shared" si="20"/>
        <v>0.10696630286819664</v>
      </c>
      <c r="N154" s="59">
        <f t="shared" si="20"/>
        <v>0.1209481824976737</v>
      </c>
      <c r="O154" s="59">
        <f t="shared" si="20"/>
        <v>5.8667097463682483E-2</v>
      </c>
    </row>
    <row r="155" spans="2:15">
      <c r="C155" s="59">
        <f t="shared" si="20"/>
        <v>0.14080248987118749</v>
      </c>
      <c r="D155" s="59">
        <f t="shared" si="20"/>
        <v>0.14943675919908395</v>
      </c>
      <c r="E155" s="59">
        <f t="shared" si="20"/>
        <v>0.13869103897468227</v>
      </c>
      <c r="F155" s="59">
        <f t="shared" si="20"/>
        <v>0.13514463434769453</v>
      </c>
      <c r="G155" s="59">
        <f t="shared" si="20"/>
        <v>0.14973384150182678</v>
      </c>
      <c r="H155" s="59" t="e">
        <f t="shared" si="20"/>
        <v>#DIV/0!</v>
      </c>
      <c r="I155" s="59">
        <f t="shared" si="20"/>
        <v>0.16896466822602485</v>
      </c>
      <c r="J155" s="59">
        <f t="shared" si="20"/>
        <v>0.12153966310227449</v>
      </c>
      <c r="K155" s="59">
        <f t="shared" si="20"/>
        <v>0.21975493090111686</v>
      </c>
      <c r="L155" s="59">
        <f t="shared" si="20"/>
        <v>0.1397241880891773</v>
      </c>
      <c r="M155" s="59">
        <f t="shared" si="20"/>
        <v>0.13889368312046946</v>
      </c>
      <c r="N155" s="59">
        <f t="shared" si="20"/>
        <v>0.1728764662656832</v>
      </c>
      <c r="O155" s="59">
        <f t="shared" si="20"/>
        <v>0.16260916517982915</v>
      </c>
    </row>
    <row r="156" spans="2:15">
      <c r="C156" s="59">
        <f t="shared" si="20"/>
        <v>6.6468361276365684E-2</v>
      </c>
      <c r="D156" s="59">
        <f t="shared" si="20"/>
        <v>9.4724938916448398E-2</v>
      </c>
      <c r="E156" s="59">
        <f t="shared" si="20"/>
        <v>5.9635397446305971E-2</v>
      </c>
      <c r="F156" s="59">
        <f t="shared" si="20"/>
        <v>9.1131000813669649E-2</v>
      </c>
      <c r="G156" s="59">
        <f t="shared" si="20"/>
        <v>7.7359304690870934E-2</v>
      </c>
      <c r="H156" s="59" t="e">
        <f t="shared" si="20"/>
        <v>#DIV/0!</v>
      </c>
      <c r="I156" s="59">
        <f t="shared" si="20"/>
        <v>0.10368821321377797</v>
      </c>
      <c r="J156" s="59">
        <f t="shared" si="20"/>
        <v>0.11027717596891229</v>
      </c>
      <c r="K156" s="59">
        <f t="shared" si="20"/>
        <v>0.1242344620490734</v>
      </c>
      <c r="L156" s="59">
        <f t="shared" si="20"/>
        <v>0.10299266967733489</v>
      </c>
      <c r="M156" s="59">
        <f t="shared" si="20"/>
        <v>0.10585338132222022</v>
      </c>
      <c r="N156" s="59">
        <f t="shared" si="20"/>
        <v>0.12359902540898027</v>
      </c>
      <c r="O156" s="59">
        <f t="shared" si="20"/>
        <v>0.1389671361502347</v>
      </c>
    </row>
    <row r="157" spans="2:15">
      <c r="C157" s="59">
        <f t="shared" si="20"/>
        <v>0.10666531433304605</v>
      </c>
      <c r="D157" s="59">
        <f t="shared" si="20"/>
        <v>7.8713723561239624E-2</v>
      </c>
      <c r="E157" s="59">
        <f t="shared" si="20"/>
        <v>8.4819251932855E-2</v>
      </c>
      <c r="F157" s="59">
        <f t="shared" si="20"/>
        <v>7.4788989856994892E-2</v>
      </c>
      <c r="G157" s="59">
        <f t="shared" si="20"/>
        <v>9.1238509364153009E-2</v>
      </c>
      <c r="H157" s="59" t="e">
        <f t="shared" si="20"/>
        <v>#DIV/0!</v>
      </c>
      <c r="I157" s="59">
        <f t="shared" si="20"/>
        <v>0.12680529712856381</v>
      </c>
      <c r="J157" s="59">
        <f t="shared" si="20"/>
        <v>0.11197664604353319</v>
      </c>
      <c r="K157" s="59">
        <f t="shared" si="20"/>
        <v>0.1285529772521592</v>
      </c>
      <c r="L157" s="59">
        <f t="shared" si="20"/>
        <v>9.822653740886067E-2</v>
      </c>
      <c r="M157" s="59">
        <f t="shared" si="20"/>
        <v>0.10939052382746928</v>
      </c>
      <c r="N157" s="59">
        <f t="shared" si="20"/>
        <v>0.14193075390064336</v>
      </c>
      <c r="O157" s="59">
        <f t="shared" si="20"/>
        <v>0.11169321596681114</v>
      </c>
    </row>
    <row r="162" spans="3:11">
      <c r="C162" s="72"/>
      <c r="D162" s="73" t="s">
        <v>355</v>
      </c>
      <c r="E162" s="73" t="s">
        <v>356</v>
      </c>
      <c r="F162" s="73" t="s">
        <v>357</v>
      </c>
      <c r="G162" s="73" t="s">
        <v>358</v>
      </c>
      <c r="H162" s="73" t="s">
        <v>359</v>
      </c>
      <c r="I162" s="73" t="s">
        <v>360</v>
      </c>
      <c r="J162" s="73" t="s">
        <v>361</v>
      </c>
      <c r="K162" s="73" t="s">
        <v>362</v>
      </c>
    </row>
    <row r="163" spans="3:11">
      <c r="C163" s="73" t="s">
        <v>366</v>
      </c>
      <c r="D163" s="74">
        <v>36973</v>
      </c>
      <c r="E163" s="74">
        <v>38423</v>
      </c>
      <c r="F163" s="74">
        <v>39632</v>
      </c>
      <c r="G163" s="74">
        <v>39820</v>
      </c>
      <c r="H163" s="74">
        <v>40807</v>
      </c>
      <c r="I163" s="74">
        <v>41133</v>
      </c>
      <c r="J163" s="74">
        <v>40807</v>
      </c>
      <c r="K163" s="74">
        <v>40236</v>
      </c>
    </row>
    <row r="164" spans="3:11">
      <c r="C164" s="73" t="s">
        <v>148</v>
      </c>
      <c r="D164" s="74">
        <v>36329</v>
      </c>
      <c r="E164" s="74">
        <v>37525</v>
      </c>
      <c r="F164" s="74">
        <v>39046</v>
      </c>
      <c r="G164" s="74">
        <v>39182</v>
      </c>
      <c r="H164" s="74">
        <v>40085</v>
      </c>
      <c r="I164" s="74">
        <v>40446</v>
      </c>
      <c r="J164" s="74">
        <v>40125</v>
      </c>
      <c r="K164" s="74">
        <v>39844</v>
      </c>
    </row>
    <row r="166" spans="3:11">
      <c r="D166">
        <v>2017</v>
      </c>
      <c r="E166">
        <v>2018</v>
      </c>
    </row>
    <row r="167" spans="3:11">
      <c r="D167">
        <f>AVERAGE(D163:G163)</f>
        <v>38712</v>
      </c>
      <c r="E167">
        <f>AVERAGE(H163:K163)</f>
        <v>40745.75</v>
      </c>
      <c r="F167">
        <f>E167/D167-1</f>
        <v>5.2535389543294064E-2</v>
      </c>
    </row>
    <row r="168" spans="3:11">
      <c r="D168" s="72">
        <f>AVERAGE(D164:G164)</f>
        <v>38020.5</v>
      </c>
      <c r="E168" s="72">
        <f>AVERAGE(H164:K164)</f>
        <v>40125</v>
      </c>
      <c r="F168" s="72">
        <f>E168/D168-1</f>
        <v>5.5351718152049534E-2</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M169"/>
  <sheetViews>
    <sheetView topLeftCell="A28" workbookViewId="0">
      <selection activeCell="AJ1" sqref="AJ1:AM110"/>
    </sheetView>
  </sheetViews>
  <sheetFormatPr defaultColWidth="9.109375" defaultRowHeight="10.199999999999999"/>
  <cols>
    <col min="1" max="24" width="9.109375" style="11"/>
    <col min="25" max="25" width="10.44140625" style="11" bestFit="1" customWidth="1"/>
    <col min="26" max="35" width="9.109375" style="11"/>
    <col min="36" max="36" width="10.44140625" style="11" bestFit="1" customWidth="1"/>
    <col min="37" max="16384" width="9.109375" style="11"/>
  </cols>
  <sheetData>
    <row r="1" spans="2:39" ht="13.2">
      <c r="AJ1" s="5" t="s">
        <v>110</v>
      </c>
      <c r="AK1" s="6" t="s">
        <v>111</v>
      </c>
      <c r="AL1" s="6" t="s">
        <v>111</v>
      </c>
      <c r="AM1" s="6" t="s">
        <v>111</v>
      </c>
    </row>
    <row r="2" spans="2:39" ht="13.2">
      <c r="AJ2" s="5" t="s">
        <v>112</v>
      </c>
      <c r="AK2" s="6" t="s">
        <v>193</v>
      </c>
      <c r="AL2" s="6" t="s">
        <v>193</v>
      </c>
      <c r="AM2" s="6" t="s">
        <v>193</v>
      </c>
    </row>
    <row r="3" spans="2:39" ht="13.2">
      <c r="AJ3" s="5" t="s">
        <v>114</v>
      </c>
      <c r="AK3" s="6" t="s">
        <v>198</v>
      </c>
      <c r="AL3" s="6" t="s">
        <v>199</v>
      </c>
      <c r="AM3" s="6" t="s">
        <v>200</v>
      </c>
    </row>
    <row r="4" spans="2:39" ht="13.2">
      <c r="AJ4" s="5" t="s">
        <v>115</v>
      </c>
      <c r="AK4" s="6" t="s">
        <v>116</v>
      </c>
      <c r="AL4" s="6" t="s">
        <v>116</v>
      </c>
      <c r="AM4" s="6" t="s">
        <v>116</v>
      </c>
    </row>
    <row r="5" spans="2:39" ht="13.2">
      <c r="AJ5" s="5" t="s">
        <v>117</v>
      </c>
      <c r="AK5" s="6" t="s">
        <v>194</v>
      </c>
      <c r="AL5" s="6" t="s">
        <v>195</v>
      </c>
      <c r="AM5" s="6" t="s">
        <v>196</v>
      </c>
    </row>
    <row r="6" spans="2:39" ht="13.2">
      <c r="AJ6" s="5" t="s">
        <v>118</v>
      </c>
      <c r="AK6" s="6" t="s">
        <v>119</v>
      </c>
      <c r="AL6" s="6" t="s">
        <v>119</v>
      </c>
      <c r="AM6" s="6" t="s">
        <v>119</v>
      </c>
    </row>
    <row r="7" spans="2:39" ht="13.2">
      <c r="AJ7" s="5" t="s">
        <v>120</v>
      </c>
      <c r="AK7" s="6" t="s">
        <v>197</v>
      </c>
      <c r="AL7" s="6" t="s">
        <v>197</v>
      </c>
      <c r="AM7" s="6" t="s">
        <v>197</v>
      </c>
    </row>
    <row r="8" spans="2:39" ht="13.2">
      <c r="B8" s="9" t="s">
        <v>143</v>
      </c>
      <c r="C8" s="10"/>
      <c r="D8" s="10"/>
      <c r="E8" s="10"/>
      <c r="AJ8" s="5" t="s">
        <v>121</v>
      </c>
      <c r="AK8" s="6" t="s">
        <v>132</v>
      </c>
      <c r="AL8" s="6" t="s">
        <v>132</v>
      </c>
      <c r="AM8" s="6" t="s">
        <v>132</v>
      </c>
    </row>
    <row r="9" spans="2:39" ht="13.2">
      <c r="B9" s="12" t="s">
        <v>144</v>
      </c>
      <c r="C9" s="10"/>
      <c r="D9" s="10"/>
      <c r="E9" s="10"/>
      <c r="AJ9" s="5" t="s">
        <v>122</v>
      </c>
      <c r="AK9" s="6"/>
      <c r="AL9" s="6"/>
      <c r="AM9" s="6"/>
    </row>
    <row r="10" spans="2:39" ht="13.2">
      <c r="B10" s="10"/>
      <c r="C10" s="10"/>
      <c r="D10" s="10"/>
      <c r="E10" s="10"/>
      <c r="AJ10" s="5" t="s">
        <v>123</v>
      </c>
      <c r="AK10" s="6" t="s">
        <v>124</v>
      </c>
      <c r="AL10" s="6" t="s">
        <v>124</v>
      </c>
      <c r="AM10" s="6" t="s">
        <v>124</v>
      </c>
    </row>
    <row r="11" spans="2:39" ht="13.2">
      <c r="B11" s="13" t="s">
        <v>145</v>
      </c>
      <c r="C11" s="10"/>
      <c r="D11" s="10"/>
      <c r="E11" s="10"/>
      <c r="AJ11" s="5" t="s">
        <v>125</v>
      </c>
      <c r="AK11" s="6" t="s">
        <v>126</v>
      </c>
      <c r="AL11" s="6" t="s">
        <v>126</v>
      </c>
      <c r="AM11" s="6" t="s">
        <v>126</v>
      </c>
    </row>
    <row r="12" spans="2:39" ht="13.2">
      <c r="B12" s="10"/>
      <c r="C12" s="10"/>
      <c r="D12" s="10"/>
      <c r="E12" s="10"/>
      <c r="AJ12" s="5" t="s">
        <v>127</v>
      </c>
      <c r="AK12" s="6" t="s">
        <v>128</v>
      </c>
      <c r="AL12" s="6" t="s">
        <v>128</v>
      </c>
      <c r="AM12" s="6" t="s">
        <v>128</v>
      </c>
    </row>
    <row r="13" spans="2:39" ht="13.2">
      <c r="B13" s="10"/>
      <c r="C13" s="14" t="s">
        <v>146</v>
      </c>
      <c r="D13" s="10"/>
      <c r="E13" s="10"/>
      <c r="AJ13" s="5" t="s">
        <v>129</v>
      </c>
      <c r="AK13" s="5" t="s">
        <v>130</v>
      </c>
      <c r="AL13" s="5" t="s">
        <v>130</v>
      </c>
      <c r="AM13" s="5" t="s">
        <v>130</v>
      </c>
    </row>
    <row r="14" spans="2:39">
      <c r="B14" s="10"/>
      <c r="C14" s="13" t="s">
        <v>147</v>
      </c>
      <c r="D14" s="13" t="s">
        <v>148</v>
      </c>
      <c r="E14" s="13" t="s">
        <v>149</v>
      </c>
      <c r="F14" s="13" t="s">
        <v>150</v>
      </c>
      <c r="AJ14" s="29">
        <v>33604</v>
      </c>
      <c r="AK14" s="30">
        <f t="shared" ref="AK14:AK45" si="0">J68</f>
        <v>155998.81171730647</v>
      </c>
      <c r="AL14" s="30">
        <f t="shared" ref="AL14:AL45" si="1">K68</f>
        <v>120216.11277296791</v>
      </c>
      <c r="AM14" s="30">
        <f t="shared" ref="AM14:AM45" si="2">L68</f>
        <v>142638.94578952875</v>
      </c>
    </row>
    <row r="15" spans="2:39">
      <c r="B15" s="13" t="s">
        <v>151</v>
      </c>
      <c r="C15" s="15">
        <v>221310</v>
      </c>
      <c r="D15" s="15">
        <v>170623</v>
      </c>
      <c r="E15" s="15">
        <v>210863</v>
      </c>
      <c r="F15" s="15">
        <v>202662</v>
      </c>
      <c r="AJ15" s="29">
        <v>33695</v>
      </c>
      <c r="AK15" s="30">
        <f t="shared" si="0"/>
        <v>156563.41692550865</v>
      </c>
      <c r="AL15" s="30">
        <f t="shared" si="1"/>
        <v>120638.66508594509</v>
      </c>
      <c r="AM15" s="30">
        <f t="shared" si="2"/>
        <v>143531.76350690689</v>
      </c>
    </row>
    <row r="16" spans="2:39">
      <c r="B16" s="13" t="s">
        <v>152</v>
      </c>
      <c r="C16" s="15">
        <v>229086</v>
      </c>
      <c r="D16" s="15">
        <v>177469</v>
      </c>
      <c r="E16" s="15">
        <v>220199</v>
      </c>
      <c r="F16" s="15">
        <v>209520</v>
      </c>
      <c r="AJ16" s="29">
        <v>33786</v>
      </c>
      <c r="AK16" s="30">
        <f t="shared" si="0"/>
        <v>157410.32473781193</v>
      </c>
      <c r="AL16" s="30">
        <f t="shared" si="1"/>
        <v>121272.49355541085</v>
      </c>
      <c r="AM16" s="30">
        <f t="shared" si="2"/>
        <v>144870.99008297411</v>
      </c>
    </row>
    <row r="17" spans="2:39">
      <c r="B17" s="13" t="s">
        <v>153</v>
      </c>
      <c r="C17" s="15">
        <v>238264</v>
      </c>
      <c r="D17" s="15">
        <v>186864</v>
      </c>
      <c r="E17" s="15">
        <v>228256</v>
      </c>
      <c r="F17" s="15">
        <v>217919</v>
      </c>
      <c r="AJ17" s="29">
        <v>33878</v>
      </c>
      <c r="AK17" s="30">
        <f t="shared" si="0"/>
        <v>158680.68645626685</v>
      </c>
      <c r="AL17" s="30">
        <f t="shared" si="1"/>
        <v>122223.23625960949</v>
      </c>
      <c r="AM17" s="30">
        <f t="shared" si="2"/>
        <v>146879.82994707493</v>
      </c>
    </row>
    <row r="18" spans="2:39">
      <c r="B18" s="13" t="s">
        <v>154</v>
      </c>
      <c r="C18" s="15">
        <v>244672</v>
      </c>
      <c r="D18" s="15">
        <v>192601</v>
      </c>
      <c r="E18" s="15">
        <v>232645</v>
      </c>
      <c r="F18" s="15">
        <v>225645</v>
      </c>
      <c r="AJ18" s="29">
        <v>33970</v>
      </c>
      <c r="AK18" s="30">
        <f t="shared" si="0"/>
        <v>159386.44296651956</v>
      </c>
      <c r="AL18" s="30">
        <f t="shared" si="1"/>
        <v>122751.42665083097</v>
      </c>
      <c r="AM18" s="30">
        <f t="shared" si="2"/>
        <v>147995.85209379761</v>
      </c>
    </row>
    <row r="19" spans="2:39">
      <c r="B19" s="13" t="s">
        <v>155</v>
      </c>
      <c r="C19" s="15">
        <v>258758</v>
      </c>
      <c r="D19" s="15">
        <v>202275</v>
      </c>
      <c r="E19" s="15">
        <v>246464</v>
      </c>
      <c r="F19" s="15">
        <v>237106</v>
      </c>
      <c r="AJ19" s="29">
        <v>34060</v>
      </c>
      <c r="AK19" s="30">
        <f t="shared" si="0"/>
        <v>161384.09791775286</v>
      </c>
      <c r="AL19" s="30">
        <f t="shared" si="1"/>
        <v>124046.71164087323</v>
      </c>
      <c r="AM19" s="30">
        <f t="shared" si="2"/>
        <v>149660.39867297461</v>
      </c>
    </row>
    <row r="20" spans="2:39">
      <c r="B20" s="13" t="s">
        <v>156</v>
      </c>
      <c r="C20" s="15">
        <v>269668</v>
      </c>
      <c r="D20" s="15">
        <v>210282</v>
      </c>
      <c r="E20" s="15">
        <v>257483</v>
      </c>
      <c r="F20" s="15">
        <v>250958</v>
      </c>
      <c r="AJ20" s="29">
        <v>34151</v>
      </c>
      <c r="AK20" s="30">
        <f t="shared" si="0"/>
        <v>164380.58034460281</v>
      </c>
      <c r="AL20" s="30">
        <f t="shared" si="1"/>
        <v>125989.63912593662</v>
      </c>
      <c r="AM20" s="30">
        <f t="shared" si="2"/>
        <v>152157.21854174012</v>
      </c>
    </row>
    <row r="21" spans="2:39">
      <c r="B21" s="13" t="s">
        <v>157</v>
      </c>
      <c r="C21" s="15">
        <v>280518</v>
      </c>
      <c r="D21" s="15">
        <v>219965</v>
      </c>
      <c r="E21" s="15">
        <v>271312</v>
      </c>
      <c r="F21" s="15">
        <v>259207</v>
      </c>
      <c r="AJ21" s="29">
        <v>34243</v>
      </c>
      <c r="AK21" s="30">
        <f t="shared" si="0"/>
        <v>168875.30398487771</v>
      </c>
      <c r="AL21" s="30">
        <f t="shared" si="1"/>
        <v>128904.03035353171</v>
      </c>
      <c r="AM21" s="30">
        <f t="shared" si="2"/>
        <v>155902.4483448884</v>
      </c>
    </row>
    <row r="22" spans="2:39">
      <c r="B22" s="13" t="s">
        <v>158</v>
      </c>
      <c r="C22" s="15">
        <v>287613</v>
      </c>
      <c r="D22" s="15">
        <v>224461</v>
      </c>
      <c r="E22" s="15">
        <v>272546</v>
      </c>
      <c r="F22" s="15">
        <v>266028</v>
      </c>
      <c r="AJ22" s="29">
        <v>34335</v>
      </c>
      <c r="AK22" s="30">
        <f t="shared" si="0"/>
        <v>171372.37267391931</v>
      </c>
      <c r="AL22" s="30">
        <f t="shared" si="1"/>
        <v>130523.13659108455</v>
      </c>
      <c r="AM22" s="30">
        <f t="shared" si="2"/>
        <v>157983.13156885968</v>
      </c>
    </row>
    <row r="23" spans="2:39">
      <c r="B23" s="13" t="s">
        <v>159</v>
      </c>
      <c r="C23" s="15">
        <v>285562</v>
      </c>
      <c r="D23" s="15">
        <v>228707</v>
      </c>
      <c r="E23" s="15">
        <v>271344</v>
      </c>
      <c r="F23" s="15">
        <v>262649</v>
      </c>
      <c r="AJ23" s="29">
        <v>34425</v>
      </c>
      <c r="AK23" s="30">
        <f t="shared" si="0"/>
        <v>172547.76607725787</v>
      </c>
      <c r="AL23" s="30">
        <f t="shared" si="1"/>
        <v>131369.3682954699</v>
      </c>
      <c r="AM23" s="30">
        <f t="shared" si="2"/>
        <v>159342.57289007783</v>
      </c>
    </row>
    <row r="24" spans="2:39">
      <c r="B24" s="13" t="s">
        <v>160</v>
      </c>
      <c r="C24" s="15">
        <v>290533</v>
      </c>
      <c r="D24" s="15">
        <v>234856</v>
      </c>
      <c r="E24" s="15">
        <v>279396</v>
      </c>
      <c r="F24" s="15">
        <v>270259</v>
      </c>
      <c r="AJ24" s="29">
        <v>34516</v>
      </c>
      <c r="AK24" s="30">
        <f t="shared" si="0"/>
        <v>174310.85618226571</v>
      </c>
      <c r="AL24" s="30">
        <f t="shared" si="1"/>
        <v>132638.71585204793</v>
      </c>
      <c r="AM24" s="30">
        <f t="shared" si="2"/>
        <v>161381.73487190506</v>
      </c>
    </row>
    <row r="25" spans="2:39">
      <c r="B25" s="13" t="s">
        <v>161</v>
      </c>
      <c r="C25" s="15">
        <v>316022</v>
      </c>
      <c r="D25" s="15">
        <v>252384</v>
      </c>
      <c r="E25" s="15">
        <v>307267</v>
      </c>
      <c r="F25" s="15">
        <v>293385</v>
      </c>
      <c r="AJ25" s="29">
        <v>34608</v>
      </c>
      <c r="AK25" s="30">
        <f t="shared" si="0"/>
        <v>176955.49133977748</v>
      </c>
      <c r="AL25" s="30">
        <f t="shared" si="1"/>
        <v>134542.73718691498</v>
      </c>
      <c r="AM25" s="30">
        <f t="shared" si="2"/>
        <v>164440.47784464591</v>
      </c>
    </row>
    <row r="26" spans="2:39">
      <c r="B26" s="13" t="s">
        <v>162</v>
      </c>
      <c r="C26" s="15">
        <v>322251</v>
      </c>
      <c r="D26" s="15">
        <v>260186</v>
      </c>
      <c r="E26" s="15">
        <v>315280</v>
      </c>
      <c r="F26" s="15">
        <v>298285</v>
      </c>
      <c r="AJ26" s="29">
        <v>34700</v>
      </c>
      <c r="AK26" s="30">
        <f t="shared" si="0"/>
        <v>178424.73309395069</v>
      </c>
      <c r="AL26" s="30">
        <f t="shared" si="1"/>
        <v>135600.52681739669</v>
      </c>
      <c r="AM26" s="30">
        <f t="shared" si="2"/>
        <v>166139.7794961686</v>
      </c>
    </row>
    <row r="27" spans="2:39">
      <c r="B27" s="13" t="s">
        <v>163</v>
      </c>
      <c r="C27" s="15">
        <v>329803</v>
      </c>
      <c r="D27" s="15">
        <v>265830</v>
      </c>
      <c r="E27" s="15">
        <v>324350</v>
      </c>
      <c r="F27" s="15">
        <v>302869</v>
      </c>
      <c r="AJ27" s="29">
        <v>34790</v>
      </c>
      <c r="AK27" s="30">
        <f t="shared" si="0"/>
        <v>179805.77000930341</v>
      </c>
      <c r="AL27" s="30">
        <f t="shared" si="1"/>
        <v>136611.36579208309</v>
      </c>
      <c r="AM27" s="30">
        <f t="shared" si="2"/>
        <v>167600.68634895392</v>
      </c>
    </row>
    <row r="28" spans="2:39">
      <c r="B28" s="13" t="s">
        <v>164</v>
      </c>
      <c r="C28" s="15">
        <v>338290</v>
      </c>
      <c r="D28" s="15">
        <v>273760</v>
      </c>
      <c r="E28" s="15">
        <v>336491</v>
      </c>
      <c r="F28" s="15">
        <v>313156</v>
      </c>
      <c r="AJ28" s="29">
        <v>34881</v>
      </c>
      <c r="AK28" s="30">
        <f t="shared" si="0"/>
        <v>181877.32538233246</v>
      </c>
      <c r="AL28" s="30">
        <f t="shared" si="1"/>
        <v>138127.62425411271</v>
      </c>
      <c r="AM28" s="30">
        <f t="shared" si="2"/>
        <v>169792.04662813191</v>
      </c>
    </row>
    <row r="29" spans="2:39">
      <c r="AJ29" s="29">
        <v>34973</v>
      </c>
      <c r="AK29" s="30">
        <f t="shared" si="0"/>
        <v>184984.65844187606</v>
      </c>
      <c r="AL29" s="30">
        <f t="shared" si="1"/>
        <v>140402.01194715715</v>
      </c>
      <c r="AM29" s="30">
        <f t="shared" si="2"/>
        <v>173079.0870468989</v>
      </c>
    </row>
    <row r="30" spans="2:39">
      <c r="C30" s="16">
        <f>(C28-C15)/C15</f>
        <v>0.52857982016176408</v>
      </c>
      <c r="D30" s="16">
        <f t="shared" ref="D30:F30" si="3">(D28-D15)/D15</f>
        <v>0.60447301946396437</v>
      </c>
      <c r="E30" s="16">
        <f t="shared" si="3"/>
        <v>0.59578019851752084</v>
      </c>
      <c r="F30" s="16">
        <f t="shared" si="3"/>
        <v>0.54521321214633234</v>
      </c>
      <c r="AJ30" s="29">
        <v>35065</v>
      </c>
      <c r="AK30" s="30">
        <f t="shared" si="0"/>
        <v>186710.95458606692</v>
      </c>
      <c r="AL30" s="30">
        <f t="shared" si="1"/>
        <v>141665.56066551516</v>
      </c>
      <c r="AM30" s="30">
        <f t="shared" si="2"/>
        <v>174905.22061288057</v>
      </c>
    </row>
    <row r="31" spans="2:39">
      <c r="AJ31" s="29">
        <v>35156</v>
      </c>
      <c r="AK31" s="30">
        <f t="shared" si="0"/>
        <v>187883.68326256663</v>
      </c>
      <c r="AL31" s="30">
        <f t="shared" si="1"/>
        <v>142462.02192070123</v>
      </c>
      <c r="AM31" s="30">
        <f t="shared" si="2"/>
        <v>175943.05244580869</v>
      </c>
    </row>
    <row r="32" spans="2:39">
      <c r="AJ32" s="29">
        <v>35247</v>
      </c>
      <c r="AK32" s="30">
        <f t="shared" si="0"/>
        <v>189642.77627731621</v>
      </c>
      <c r="AL32" s="30">
        <f t="shared" si="1"/>
        <v>143656.71380348032</v>
      </c>
      <c r="AM32" s="30">
        <f t="shared" si="2"/>
        <v>177499.80019520086</v>
      </c>
    </row>
    <row r="33" spans="2:39">
      <c r="AJ33" s="29">
        <v>35339</v>
      </c>
      <c r="AK33" s="30">
        <f t="shared" si="0"/>
        <v>192281.41579944058</v>
      </c>
      <c r="AL33" s="30">
        <f t="shared" si="1"/>
        <v>145448.75162764898</v>
      </c>
      <c r="AM33" s="30">
        <f t="shared" si="2"/>
        <v>179834.92181928913</v>
      </c>
    </row>
    <row r="34" spans="2:39">
      <c r="AJ34" s="29">
        <v>35431</v>
      </c>
      <c r="AK34" s="30">
        <f t="shared" si="0"/>
        <v>193747.32664506524</v>
      </c>
      <c r="AL34" s="30">
        <f t="shared" si="1"/>
        <v>146444.3281966316</v>
      </c>
      <c r="AM34" s="30">
        <f t="shared" si="2"/>
        <v>181132.21161044925</v>
      </c>
    </row>
    <row r="35" spans="2:39">
      <c r="AJ35" s="29">
        <v>35521</v>
      </c>
      <c r="AK35" s="30">
        <f t="shared" si="0"/>
        <v>195355.4328615469</v>
      </c>
      <c r="AL35" s="30">
        <f t="shared" si="1"/>
        <v>147880.33191140532</v>
      </c>
      <c r="AM35" s="30">
        <f t="shared" si="2"/>
        <v>183015.23260065715</v>
      </c>
    </row>
    <row r="36" spans="2:39">
      <c r="AJ36" s="29">
        <v>35612</v>
      </c>
      <c r="AK36" s="30">
        <f t="shared" si="0"/>
        <v>197767.59218626938</v>
      </c>
      <c r="AL36" s="30">
        <f t="shared" si="1"/>
        <v>150034.33748356588</v>
      </c>
      <c r="AM36" s="30">
        <f t="shared" si="2"/>
        <v>185839.76408596899</v>
      </c>
    </row>
    <row r="37" spans="2:39">
      <c r="B37" s="9" t="s">
        <v>165</v>
      </c>
      <c r="C37" s="10"/>
      <c r="D37" s="10"/>
      <c r="E37" s="10"/>
      <c r="F37" s="10"/>
      <c r="H37" s="10"/>
      <c r="I37" s="10"/>
      <c r="J37" s="10"/>
      <c r="M37" s="9" t="s">
        <v>166</v>
      </c>
      <c r="N37" s="10"/>
      <c r="O37" s="10"/>
      <c r="P37" s="10"/>
      <c r="Q37" s="10"/>
      <c r="S37" s="10"/>
      <c r="T37" s="10"/>
      <c r="U37" s="10"/>
      <c r="V37" s="10"/>
      <c r="X37" s="9" t="s">
        <v>167</v>
      </c>
      <c r="AJ37" s="29">
        <v>35704</v>
      </c>
      <c r="AK37" s="30">
        <f t="shared" si="0"/>
        <v>201385.8311733531</v>
      </c>
      <c r="AL37" s="30">
        <f t="shared" si="1"/>
        <v>153265.34584180673</v>
      </c>
      <c r="AM37" s="30">
        <f t="shared" si="2"/>
        <v>190076.56131393675</v>
      </c>
    </row>
    <row r="38" spans="2:39">
      <c r="B38" s="12" t="s">
        <v>168</v>
      </c>
      <c r="C38" s="10"/>
      <c r="D38" s="10"/>
      <c r="E38" s="10"/>
      <c r="F38" s="10"/>
      <c r="H38" s="10"/>
      <c r="I38" s="10"/>
      <c r="J38" s="10"/>
      <c r="M38" s="12" t="s">
        <v>169</v>
      </c>
      <c r="N38" s="10"/>
      <c r="O38" s="10"/>
      <c r="P38" s="10"/>
      <c r="Q38" s="10"/>
      <c r="S38" s="10"/>
      <c r="T38" s="10"/>
      <c r="U38" s="10"/>
      <c r="V38" s="10"/>
      <c r="X38" s="12" t="s">
        <v>170</v>
      </c>
      <c r="AJ38" s="29">
        <v>35796</v>
      </c>
      <c r="AK38" s="30">
        <f t="shared" si="0"/>
        <v>203395.96394395514</v>
      </c>
      <c r="AL38" s="30">
        <f t="shared" si="1"/>
        <v>155060.35048527387</v>
      </c>
      <c r="AM38" s="30">
        <f t="shared" si="2"/>
        <v>192430.3375516966</v>
      </c>
    </row>
    <row r="39" spans="2:39">
      <c r="M39" s="10"/>
      <c r="N39" s="10"/>
      <c r="O39" s="10"/>
      <c r="P39" s="10"/>
      <c r="Q39" s="10"/>
      <c r="S39" s="10"/>
      <c r="T39" s="10"/>
      <c r="U39" s="10"/>
      <c r="V39" s="10"/>
      <c r="X39" s="10"/>
      <c r="AJ39" s="29">
        <v>35886</v>
      </c>
      <c r="AK39" s="30">
        <f t="shared" si="0"/>
        <v>204600.27249089791</v>
      </c>
      <c r="AL39" s="30">
        <f t="shared" si="1"/>
        <v>156201.75248063105</v>
      </c>
      <c r="AM39" s="30">
        <f t="shared" si="2"/>
        <v>194070.08305424123</v>
      </c>
    </row>
    <row r="40" spans="2:39">
      <c r="B40" s="10"/>
      <c r="C40" s="10"/>
      <c r="D40" s="10" t="s">
        <v>171</v>
      </c>
      <c r="E40" s="10"/>
      <c r="F40" s="10"/>
      <c r="H40" s="10" t="s">
        <v>172</v>
      </c>
      <c r="I40" s="10"/>
      <c r="J40" s="10"/>
      <c r="M40" s="10"/>
      <c r="N40" s="10"/>
      <c r="O40" s="10" t="s">
        <v>171</v>
      </c>
      <c r="P40" s="10"/>
      <c r="Q40" s="10"/>
      <c r="S40" s="10" t="s">
        <v>172</v>
      </c>
      <c r="T40" s="10"/>
      <c r="U40" s="10"/>
      <c r="V40" s="10"/>
      <c r="X40" s="10"/>
      <c r="Y40" s="10" t="s">
        <v>171</v>
      </c>
      <c r="Z40" s="10"/>
      <c r="AA40" s="10"/>
      <c r="AC40" s="10" t="s">
        <v>172</v>
      </c>
      <c r="AJ40" s="29">
        <v>35977</v>
      </c>
      <c r="AK40" s="30">
        <f t="shared" si="0"/>
        <v>206406.73531131208</v>
      </c>
      <c r="AL40" s="30">
        <f t="shared" si="1"/>
        <v>157913.85547366686</v>
      </c>
      <c r="AM40" s="30">
        <f t="shared" si="2"/>
        <v>196529.70130805817</v>
      </c>
    </row>
    <row r="41" spans="2:39">
      <c r="B41" s="10"/>
      <c r="C41" s="10"/>
      <c r="D41" s="10" t="s">
        <v>147</v>
      </c>
      <c r="E41" s="10" t="s">
        <v>148</v>
      </c>
      <c r="F41" s="10" t="s">
        <v>149</v>
      </c>
      <c r="G41" s="13" t="s">
        <v>150</v>
      </c>
      <c r="H41" s="10" t="s">
        <v>147</v>
      </c>
      <c r="I41" s="10" t="s">
        <v>148</v>
      </c>
      <c r="J41" s="10" t="s">
        <v>149</v>
      </c>
      <c r="K41" s="13" t="s">
        <v>150</v>
      </c>
      <c r="M41" s="10"/>
      <c r="N41" s="10"/>
      <c r="O41" s="10" t="s">
        <v>147</v>
      </c>
      <c r="P41" s="10" t="s">
        <v>148</v>
      </c>
      <c r="Q41" s="10" t="s">
        <v>149</v>
      </c>
      <c r="R41" s="13" t="s">
        <v>150</v>
      </c>
      <c r="S41" s="10" t="s">
        <v>147</v>
      </c>
      <c r="T41" s="10" t="s">
        <v>148</v>
      </c>
      <c r="U41" s="10" t="s">
        <v>149</v>
      </c>
      <c r="V41" s="13" t="s">
        <v>150</v>
      </c>
      <c r="X41" s="10"/>
      <c r="Y41" s="10" t="s">
        <v>147</v>
      </c>
      <c r="Z41" s="10" t="s">
        <v>148</v>
      </c>
      <c r="AA41" s="10" t="s">
        <v>149</v>
      </c>
      <c r="AB41" s="13" t="s">
        <v>150</v>
      </c>
      <c r="AC41" s="10" t="s">
        <v>147</v>
      </c>
      <c r="AD41" s="10" t="s">
        <v>148</v>
      </c>
      <c r="AE41" s="10" t="s">
        <v>149</v>
      </c>
      <c r="AF41" s="13" t="s">
        <v>150</v>
      </c>
      <c r="AJ41" s="29">
        <v>36069</v>
      </c>
      <c r="AK41" s="30">
        <f t="shared" si="0"/>
        <v>209116.42954193329</v>
      </c>
      <c r="AL41" s="30">
        <f t="shared" si="1"/>
        <v>160482.00996322054</v>
      </c>
      <c r="AM41" s="30">
        <f t="shared" si="2"/>
        <v>200219.12868878359</v>
      </c>
    </row>
    <row r="42" spans="2:39">
      <c r="B42" s="10"/>
      <c r="C42" s="10" t="s">
        <v>173</v>
      </c>
      <c r="D42" s="10">
        <v>579935506</v>
      </c>
      <c r="E42" s="10">
        <v>53979893</v>
      </c>
      <c r="F42" s="10">
        <v>12217411</v>
      </c>
      <c r="G42" s="10">
        <v>30190329</v>
      </c>
      <c r="H42" s="10">
        <v>368723090</v>
      </c>
      <c r="I42" s="10">
        <v>33981852</v>
      </c>
      <c r="J42" s="10">
        <v>7397192</v>
      </c>
      <c r="K42" s="10">
        <v>18991290</v>
      </c>
      <c r="M42" s="10"/>
      <c r="N42" s="10" t="s">
        <v>173</v>
      </c>
      <c r="O42" s="10">
        <v>2790452</v>
      </c>
      <c r="P42" s="10">
        <v>308359</v>
      </c>
      <c r="Q42" s="10">
        <v>57509</v>
      </c>
      <c r="R42" s="10">
        <v>153827</v>
      </c>
      <c r="S42" s="10">
        <v>2790465</v>
      </c>
      <c r="T42" s="10">
        <v>308359</v>
      </c>
      <c r="U42" s="10">
        <v>57509</v>
      </c>
      <c r="V42" s="10">
        <v>153828</v>
      </c>
      <c r="X42" s="10" t="s">
        <v>173</v>
      </c>
      <c r="Y42" s="17">
        <f t="shared" ref="Y42:AF54" si="4">(D42*1000)/O42</f>
        <v>207828.51882060684</v>
      </c>
      <c r="Z42" s="17">
        <f t="shared" si="4"/>
        <v>175055.35106807324</v>
      </c>
      <c r="AA42" s="17">
        <f t="shared" si="4"/>
        <v>212443.46102349198</v>
      </c>
      <c r="AB42" s="17">
        <f t="shared" si="4"/>
        <v>196261.57306584669</v>
      </c>
      <c r="AC42" s="17">
        <f t="shared" si="4"/>
        <v>132136.7908216014</v>
      </c>
      <c r="AD42" s="17">
        <f t="shared" si="4"/>
        <v>110202.23830016312</v>
      </c>
      <c r="AE42" s="17">
        <f t="shared" si="4"/>
        <v>128626.68451894486</v>
      </c>
      <c r="AF42" s="17">
        <f t="shared" si="4"/>
        <v>123457.95303845854</v>
      </c>
      <c r="AJ42" s="29">
        <v>36161</v>
      </c>
      <c r="AK42" s="30">
        <f t="shared" si="0"/>
        <v>210621.81522561173</v>
      </c>
      <c r="AL42" s="30">
        <f t="shared" si="1"/>
        <v>161908.76245741703</v>
      </c>
      <c r="AM42" s="30">
        <f t="shared" si="2"/>
        <v>202268.81056696438</v>
      </c>
    </row>
    <row r="43" spans="2:39">
      <c r="B43" s="10"/>
      <c r="C43" s="10" t="s">
        <v>174</v>
      </c>
      <c r="D43" s="10">
        <v>605383906</v>
      </c>
      <c r="E43" s="10">
        <v>55595428</v>
      </c>
      <c r="F43" s="10">
        <v>12674134</v>
      </c>
      <c r="G43" s="10">
        <v>31719824</v>
      </c>
      <c r="H43" s="10">
        <v>384462179</v>
      </c>
      <c r="I43" s="10">
        <v>35071877</v>
      </c>
      <c r="J43" s="10">
        <v>7688595</v>
      </c>
      <c r="K43" s="10">
        <v>19957618</v>
      </c>
      <c r="M43" s="10"/>
      <c r="N43" s="10" t="s">
        <v>174</v>
      </c>
      <c r="O43" s="10">
        <v>2807091</v>
      </c>
      <c r="P43" s="10">
        <v>309019</v>
      </c>
      <c r="Q43" s="10">
        <v>57995</v>
      </c>
      <c r="R43" s="10">
        <v>155639</v>
      </c>
      <c r="S43" s="10">
        <v>2807754</v>
      </c>
      <c r="T43" s="10">
        <v>309157</v>
      </c>
      <c r="U43" s="10">
        <v>58016</v>
      </c>
      <c r="V43" s="10">
        <v>155671</v>
      </c>
      <c r="X43" s="10" t="s">
        <v>174</v>
      </c>
      <c r="Y43" s="17">
        <f t="shared" si="4"/>
        <v>215662.37289777922</v>
      </c>
      <c r="Z43" s="17">
        <f t="shared" si="4"/>
        <v>179909.41657309097</v>
      </c>
      <c r="AA43" s="17">
        <f t="shared" si="4"/>
        <v>218538.39124062419</v>
      </c>
      <c r="AB43" s="17">
        <f t="shared" si="4"/>
        <v>203803.82808936064</v>
      </c>
      <c r="AC43" s="17">
        <f t="shared" si="4"/>
        <v>136928.72630579458</v>
      </c>
      <c r="AD43" s="17">
        <f t="shared" si="4"/>
        <v>113443.58044618106</v>
      </c>
      <c r="AE43" s="17">
        <f t="shared" si="4"/>
        <v>132525.42402095973</v>
      </c>
      <c r="AF43" s="17">
        <f t="shared" si="4"/>
        <v>128203.82730245197</v>
      </c>
      <c r="AJ43" s="29">
        <v>36251</v>
      </c>
      <c r="AK43" s="30">
        <f t="shared" si="0"/>
        <v>212403.17935467645</v>
      </c>
      <c r="AL43" s="30">
        <f t="shared" si="1"/>
        <v>163361.13538118085</v>
      </c>
      <c r="AM43" s="30">
        <f t="shared" si="2"/>
        <v>203701.17547247032</v>
      </c>
    </row>
    <row r="44" spans="2:39">
      <c r="B44" s="10"/>
      <c r="C44" s="10" t="s">
        <v>175</v>
      </c>
      <c r="D44" s="10">
        <v>619171666</v>
      </c>
      <c r="E44" s="10">
        <v>56605863</v>
      </c>
      <c r="F44" s="10">
        <v>13093960</v>
      </c>
      <c r="G44" s="10">
        <v>32599409</v>
      </c>
      <c r="H44" s="10">
        <v>395075941</v>
      </c>
      <c r="I44" s="10">
        <v>35900608</v>
      </c>
      <c r="J44" s="10">
        <v>7971158</v>
      </c>
      <c r="K44" s="10">
        <v>20643474</v>
      </c>
      <c r="M44" s="10"/>
      <c r="N44" s="10" t="s">
        <v>175</v>
      </c>
      <c r="O44" s="10">
        <v>2823424</v>
      </c>
      <c r="P44" s="10">
        <v>309819</v>
      </c>
      <c r="Q44" s="10">
        <v>57952</v>
      </c>
      <c r="R44" s="10">
        <v>157792</v>
      </c>
      <c r="S44" s="10">
        <v>2823943</v>
      </c>
      <c r="T44" s="10">
        <v>309926</v>
      </c>
      <c r="U44" s="10">
        <v>57971</v>
      </c>
      <c r="V44" s="10">
        <v>157814</v>
      </c>
      <c r="X44" s="10" t="s">
        <v>175</v>
      </c>
      <c r="Y44" s="17">
        <f t="shared" si="4"/>
        <v>219298.15217268112</v>
      </c>
      <c r="Z44" s="17">
        <f t="shared" si="4"/>
        <v>182706.23493071762</v>
      </c>
      <c r="AA44" s="17">
        <f t="shared" si="4"/>
        <v>225944.91993373827</v>
      </c>
      <c r="AB44" s="17">
        <f t="shared" si="4"/>
        <v>206597.34967552221</v>
      </c>
      <c r="AC44" s="17">
        <f t="shared" si="4"/>
        <v>139902.2363411726</v>
      </c>
      <c r="AD44" s="17">
        <f t="shared" si="4"/>
        <v>115836.06409271891</v>
      </c>
      <c r="AE44" s="17">
        <f t="shared" si="4"/>
        <v>137502.50987562747</v>
      </c>
      <c r="AF44" s="17">
        <f t="shared" si="4"/>
        <v>130808.88894521398</v>
      </c>
      <c r="AJ44" s="29">
        <v>36342</v>
      </c>
      <c r="AK44" s="30">
        <f t="shared" si="0"/>
        <v>215075.22554827353</v>
      </c>
      <c r="AL44" s="30">
        <f t="shared" si="1"/>
        <v>165539.69476682658</v>
      </c>
      <c r="AM44" s="30">
        <f t="shared" si="2"/>
        <v>205849.72283072921</v>
      </c>
    </row>
    <row r="45" spans="2:39">
      <c r="B45" s="10"/>
      <c r="C45" s="10" t="s">
        <v>176</v>
      </c>
      <c r="D45" s="10">
        <v>675136415</v>
      </c>
      <c r="E45" s="10">
        <v>61801347</v>
      </c>
      <c r="F45" s="10">
        <v>14118956</v>
      </c>
      <c r="G45" s="10">
        <v>35740881</v>
      </c>
      <c r="H45" s="10">
        <v>425943027</v>
      </c>
      <c r="I45" s="10">
        <v>38371256</v>
      </c>
      <c r="J45" s="10">
        <v>8532418</v>
      </c>
      <c r="K45" s="10">
        <v>22380949</v>
      </c>
      <c r="M45" s="10"/>
      <c r="N45" s="10" t="s">
        <v>176</v>
      </c>
      <c r="O45" s="10">
        <v>2830776</v>
      </c>
      <c r="P45" s="10">
        <v>311324</v>
      </c>
      <c r="Q45" s="10">
        <v>58098</v>
      </c>
      <c r="R45" s="10">
        <v>159150</v>
      </c>
      <c r="S45" s="10">
        <v>2831636</v>
      </c>
      <c r="T45" s="10">
        <v>311531</v>
      </c>
      <c r="U45" s="10">
        <v>58130</v>
      </c>
      <c r="V45" s="10">
        <v>159201</v>
      </c>
      <c r="X45" s="10" t="s">
        <v>176</v>
      </c>
      <c r="Y45" s="17">
        <f t="shared" si="4"/>
        <v>238498.70671504916</v>
      </c>
      <c r="Z45" s="17">
        <f t="shared" si="4"/>
        <v>198511.34830594494</v>
      </c>
      <c r="AA45" s="17">
        <f t="shared" si="4"/>
        <v>243019.65644256255</v>
      </c>
      <c r="AB45" s="17">
        <f t="shared" si="4"/>
        <v>224573.5532516494</v>
      </c>
      <c r="AC45" s="17">
        <f t="shared" si="4"/>
        <v>150422.94525143769</v>
      </c>
      <c r="AD45" s="17">
        <f t="shared" si="4"/>
        <v>123169.94456410437</v>
      </c>
      <c r="AE45" s="17">
        <f t="shared" si="4"/>
        <v>146781.66179253397</v>
      </c>
      <c r="AF45" s="17">
        <f t="shared" si="4"/>
        <v>140582.96744367183</v>
      </c>
      <c r="AJ45" s="29">
        <v>36434</v>
      </c>
      <c r="AK45" s="30">
        <f t="shared" si="0"/>
        <v>219083.29483866913</v>
      </c>
      <c r="AL45" s="30">
        <f t="shared" si="1"/>
        <v>168807.5338452952</v>
      </c>
      <c r="AM45" s="30">
        <f t="shared" si="2"/>
        <v>209072.54386811756</v>
      </c>
    </row>
    <row r="46" spans="2:39">
      <c r="B46" s="10"/>
      <c r="C46" s="10" t="s">
        <v>177</v>
      </c>
      <c r="D46" s="10">
        <v>703775449</v>
      </c>
      <c r="E46" s="10">
        <v>63931409</v>
      </c>
      <c r="F46" s="10">
        <v>14714835</v>
      </c>
      <c r="G46" s="10">
        <v>37373568</v>
      </c>
      <c r="H46" s="10">
        <v>444113346</v>
      </c>
      <c r="I46" s="10">
        <v>40018231</v>
      </c>
      <c r="J46" s="10">
        <v>8963684</v>
      </c>
      <c r="K46" s="10">
        <v>23513572</v>
      </c>
      <c r="M46" s="10"/>
      <c r="N46" s="10" t="s">
        <v>177</v>
      </c>
      <c r="O46" s="10">
        <v>2834844</v>
      </c>
      <c r="P46" s="10">
        <v>312560</v>
      </c>
      <c r="Q46" s="10">
        <v>58037</v>
      </c>
      <c r="R46" s="10">
        <v>160197</v>
      </c>
      <c r="S46" s="10">
        <v>2835734</v>
      </c>
      <c r="T46" s="10">
        <v>312737</v>
      </c>
      <c r="U46" s="10">
        <v>58070</v>
      </c>
      <c r="V46" s="10">
        <v>160246</v>
      </c>
      <c r="X46" s="10" t="s">
        <v>177</v>
      </c>
      <c r="Y46" s="17">
        <f t="shared" si="4"/>
        <v>248258.96910023974</v>
      </c>
      <c r="Z46" s="17">
        <f t="shared" si="4"/>
        <v>204541.23688251857</v>
      </c>
      <c r="AA46" s="17">
        <f t="shared" si="4"/>
        <v>253542.30921653428</v>
      </c>
      <c r="AB46" s="17">
        <f t="shared" si="4"/>
        <v>233297.55238862152</v>
      </c>
      <c r="AC46" s="17">
        <f t="shared" si="4"/>
        <v>156613.1893894138</v>
      </c>
      <c r="AD46" s="17">
        <f t="shared" si="4"/>
        <v>127961.29335511947</v>
      </c>
      <c r="AE46" s="17">
        <f t="shared" si="4"/>
        <v>154359.979335285</v>
      </c>
      <c r="AF46" s="17">
        <f t="shared" si="4"/>
        <v>146734.22113500492</v>
      </c>
      <c r="AJ46" s="29">
        <v>36526</v>
      </c>
      <c r="AK46" s="30">
        <f t="shared" ref="AK46:AK77" si="5">J100</f>
        <v>221310</v>
      </c>
      <c r="AL46" s="30">
        <f t="shared" ref="AL46:AL77" si="6">K100</f>
        <v>170623</v>
      </c>
      <c r="AM46" s="30">
        <f t="shared" ref="AM46:AM77" si="7">L100</f>
        <v>210863</v>
      </c>
    </row>
    <row r="47" spans="2:39">
      <c r="B47" s="10"/>
      <c r="C47" s="10" t="s">
        <v>178</v>
      </c>
      <c r="D47" s="10">
        <v>736520820</v>
      </c>
      <c r="E47" s="10">
        <v>66981301</v>
      </c>
      <c r="F47" s="10">
        <v>15342692</v>
      </c>
      <c r="G47" s="10">
        <v>38982358</v>
      </c>
      <c r="H47" s="10">
        <v>466446107</v>
      </c>
      <c r="I47" s="10">
        <v>42244348</v>
      </c>
      <c r="J47" s="10">
        <v>9460816</v>
      </c>
      <c r="K47" s="10">
        <v>24599047</v>
      </c>
      <c r="M47" s="10"/>
      <c r="N47" s="10" t="s">
        <v>178</v>
      </c>
      <c r="O47" s="10">
        <v>2845119</v>
      </c>
      <c r="P47" s="10">
        <v>315795</v>
      </c>
      <c r="Q47" s="10">
        <v>58197</v>
      </c>
      <c r="R47" s="10">
        <v>160473</v>
      </c>
      <c r="S47" s="10">
        <v>2846154</v>
      </c>
      <c r="T47" s="10">
        <v>316000</v>
      </c>
      <c r="U47" s="10">
        <v>58219</v>
      </c>
      <c r="V47" s="10">
        <v>160522</v>
      </c>
      <c r="X47" s="10" t="s">
        <v>178</v>
      </c>
      <c r="Y47" s="17">
        <f t="shared" si="4"/>
        <v>258871.70975976752</v>
      </c>
      <c r="Z47" s="17">
        <f t="shared" si="4"/>
        <v>212103.74135119302</v>
      </c>
      <c r="AA47" s="17">
        <f t="shared" si="4"/>
        <v>263633.72682440677</v>
      </c>
      <c r="AB47" s="17">
        <f t="shared" si="4"/>
        <v>242921.60051846728</v>
      </c>
      <c r="AC47" s="17">
        <f t="shared" si="4"/>
        <v>163886.4611682994</v>
      </c>
      <c r="AD47" s="17">
        <f t="shared" si="4"/>
        <v>133684.64556962025</v>
      </c>
      <c r="AE47" s="17">
        <f t="shared" si="4"/>
        <v>162503.9248355348</v>
      </c>
      <c r="AF47" s="17">
        <f t="shared" si="4"/>
        <v>153244.0849229389</v>
      </c>
      <c r="AJ47" s="29">
        <v>36617</v>
      </c>
      <c r="AK47" s="30">
        <f t="shared" si="5"/>
        <v>222606</v>
      </c>
      <c r="AL47" s="30">
        <f t="shared" si="6"/>
        <v>171764</v>
      </c>
      <c r="AM47" s="30">
        <f t="shared" si="7"/>
        <v>212419</v>
      </c>
    </row>
    <row r="48" spans="2:39">
      <c r="B48" s="10"/>
      <c r="C48" s="10" t="s">
        <v>179</v>
      </c>
      <c r="D48" s="10">
        <v>765307974</v>
      </c>
      <c r="E48" s="10">
        <v>69507584</v>
      </c>
      <c r="F48" s="10">
        <v>15941011</v>
      </c>
      <c r="G48" s="10">
        <v>40320438</v>
      </c>
      <c r="H48" s="10">
        <v>484937449</v>
      </c>
      <c r="I48" s="10">
        <v>43883843</v>
      </c>
      <c r="J48" s="10">
        <v>9761122</v>
      </c>
      <c r="K48" s="10">
        <v>25506551</v>
      </c>
      <c r="M48" s="10"/>
      <c r="N48" s="10" t="s">
        <v>179</v>
      </c>
      <c r="O48" s="10">
        <v>2850889</v>
      </c>
      <c r="P48" s="10">
        <v>317416</v>
      </c>
      <c r="Q48" s="10">
        <v>57984</v>
      </c>
      <c r="R48" s="10">
        <v>160625</v>
      </c>
      <c r="S48" s="10">
        <v>2851522</v>
      </c>
      <c r="T48" s="10">
        <v>317552</v>
      </c>
      <c r="U48" s="10">
        <v>58002</v>
      </c>
      <c r="V48" s="10">
        <v>160660</v>
      </c>
      <c r="X48" s="10" t="s">
        <v>179</v>
      </c>
      <c r="Y48" s="17">
        <f t="shared" si="4"/>
        <v>268445.37756468245</v>
      </c>
      <c r="Z48" s="17">
        <f t="shared" si="4"/>
        <v>218979.4591324949</v>
      </c>
      <c r="AA48" s="17">
        <f t="shared" si="4"/>
        <v>274920.85747792496</v>
      </c>
      <c r="AB48" s="17">
        <f t="shared" si="4"/>
        <v>251022.1821011673</v>
      </c>
      <c r="AC48" s="17">
        <f t="shared" si="4"/>
        <v>170062.67144353085</v>
      </c>
      <c r="AD48" s="17">
        <f t="shared" si="4"/>
        <v>138194.19496649367</v>
      </c>
      <c r="AE48" s="17">
        <f t="shared" si="4"/>
        <v>168289.4038136616</v>
      </c>
      <c r="AF48" s="17">
        <f t="shared" si="4"/>
        <v>158761.05440059752</v>
      </c>
      <c r="AJ48" s="29">
        <v>36708</v>
      </c>
      <c r="AK48" s="30">
        <f t="shared" si="5"/>
        <v>224550</v>
      </c>
      <c r="AL48" s="30">
        <f t="shared" si="6"/>
        <v>173475.5</v>
      </c>
      <c r="AM48" s="30">
        <f t="shared" si="7"/>
        <v>214753</v>
      </c>
    </row>
    <row r="49" spans="2:39">
      <c r="B49" s="10"/>
      <c r="C49" s="10" t="s">
        <v>180</v>
      </c>
      <c r="D49" s="10">
        <v>801093078</v>
      </c>
      <c r="E49" s="10">
        <v>73368265</v>
      </c>
      <c r="F49" s="10">
        <v>16804524</v>
      </c>
      <c r="G49" s="10">
        <v>42164355</v>
      </c>
      <c r="H49" s="10">
        <v>509403922</v>
      </c>
      <c r="I49" s="10">
        <v>46597286</v>
      </c>
      <c r="J49" s="10">
        <v>10404478</v>
      </c>
      <c r="K49" s="10">
        <v>26789321</v>
      </c>
      <c r="M49" s="10"/>
      <c r="N49" s="10" t="s">
        <v>180</v>
      </c>
      <c r="O49" s="10">
        <v>2852650</v>
      </c>
      <c r="P49" s="10">
        <v>318294</v>
      </c>
      <c r="Q49" s="10">
        <v>58180</v>
      </c>
      <c r="R49" s="10">
        <v>160689</v>
      </c>
      <c r="S49" s="10">
        <v>2853295</v>
      </c>
      <c r="T49" s="10">
        <v>318451</v>
      </c>
      <c r="U49" s="10">
        <v>58195</v>
      </c>
      <c r="V49" s="10">
        <v>160723</v>
      </c>
      <c r="X49" s="10" t="s">
        <v>180</v>
      </c>
      <c r="Y49" s="17">
        <f t="shared" si="4"/>
        <v>280824.17331253394</v>
      </c>
      <c r="Z49" s="17">
        <f t="shared" si="4"/>
        <v>230504.70634067873</v>
      </c>
      <c r="AA49" s="17">
        <f t="shared" si="4"/>
        <v>288836.78239944996</v>
      </c>
      <c r="AB49" s="17">
        <f t="shared" si="4"/>
        <v>262397.27050389262</v>
      </c>
      <c r="AC49" s="17">
        <f t="shared" si="4"/>
        <v>178531.81041567732</v>
      </c>
      <c r="AD49" s="17">
        <f t="shared" si="4"/>
        <v>146324.82234315484</v>
      </c>
      <c r="AE49" s="17">
        <f t="shared" si="4"/>
        <v>178786.4593178108</v>
      </c>
      <c r="AF49" s="17">
        <f t="shared" si="4"/>
        <v>166680.07068061197</v>
      </c>
      <c r="AJ49" s="29">
        <v>36800</v>
      </c>
      <c r="AK49" s="30">
        <f t="shared" si="5"/>
        <v>227466</v>
      </c>
      <c r="AL49" s="30">
        <f t="shared" si="6"/>
        <v>176042.75</v>
      </c>
      <c r="AM49" s="30">
        <f t="shared" si="7"/>
        <v>218254</v>
      </c>
    </row>
    <row r="50" spans="2:39">
      <c r="B50" s="10"/>
      <c r="C50" s="10" t="s">
        <v>181</v>
      </c>
      <c r="D50" s="10">
        <v>834915329</v>
      </c>
      <c r="E50" s="10">
        <v>77221281</v>
      </c>
      <c r="F50" s="10">
        <v>17701831</v>
      </c>
      <c r="G50" s="10">
        <v>44182378</v>
      </c>
      <c r="H50" s="10">
        <v>527236836</v>
      </c>
      <c r="I50" s="10">
        <v>48777995</v>
      </c>
      <c r="J50" s="10">
        <v>10885880</v>
      </c>
      <c r="K50" s="10">
        <v>27912342</v>
      </c>
      <c r="M50" s="10"/>
      <c r="N50" s="10" t="s">
        <v>181</v>
      </c>
      <c r="O50" s="10">
        <v>2851210</v>
      </c>
      <c r="P50" s="10">
        <v>319110</v>
      </c>
      <c r="Q50" s="10">
        <v>57910</v>
      </c>
      <c r="R50" s="10">
        <v>161248</v>
      </c>
      <c r="S50" s="10">
        <v>2851866</v>
      </c>
      <c r="T50" s="10">
        <v>319254</v>
      </c>
      <c r="U50" s="10">
        <v>57926</v>
      </c>
      <c r="V50" s="10">
        <v>161285</v>
      </c>
      <c r="X50" s="10" t="s">
        <v>181</v>
      </c>
      <c r="Y50" s="17">
        <f t="shared" si="4"/>
        <v>292828.42337113013</v>
      </c>
      <c r="Z50" s="17">
        <f t="shared" si="4"/>
        <v>241989.53652345587</v>
      </c>
      <c r="AA50" s="17">
        <f t="shared" si="4"/>
        <v>305678.31117250904</v>
      </c>
      <c r="AB50" s="17">
        <f t="shared" si="4"/>
        <v>274002.64189323277</v>
      </c>
      <c r="AC50" s="17">
        <f t="shared" si="4"/>
        <v>184874.33701302938</v>
      </c>
      <c r="AD50" s="17">
        <f t="shared" si="4"/>
        <v>152787.42004798687</v>
      </c>
      <c r="AE50" s="17">
        <f t="shared" si="4"/>
        <v>187927.35559161688</v>
      </c>
      <c r="AF50" s="17">
        <f t="shared" si="4"/>
        <v>173062.23145363797</v>
      </c>
      <c r="AJ50" s="29">
        <v>36892</v>
      </c>
      <c r="AK50" s="30">
        <f t="shared" si="5"/>
        <v>229086</v>
      </c>
      <c r="AL50" s="30">
        <f t="shared" si="6"/>
        <v>177469</v>
      </c>
      <c r="AM50" s="30">
        <f t="shared" si="7"/>
        <v>220199</v>
      </c>
    </row>
    <row r="51" spans="2:39">
      <c r="B51" s="10"/>
      <c r="C51" s="10" t="s">
        <v>151</v>
      </c>
      <c r="D51" s="10">
        <v>875977998</v>
      </c>
      <c r="E51" s="10">
        <v>81005166</v>
      </c>
      <c r="F51" s="10">
        <v>18612070</v>
      </c>
      <c r="G51" s="10">
        <v>45912059</v>
      </c>
      <c r="H51" s="10">
        <v>552448364</v>
      </c>
      <c r="I51" s="10">
        <v>51201251</v>
      </c>
      <c r="J51" s="10">
        <v>11309619</v>
      </c>
      <c r="K51" s="10">
        <v>29028259</v>
      </c>
      <c r="M51" s="10"/>
      <c r="N51" s="10" t="s">
        <v>151</v>
      </c>
      <c r="O51" s="10">
        <v>2843264</v>
      </c>
      <c r="P51" s="10">
        <v>317863</v>
      </c>
      <c r="Q51" s="10">
        <v>57709</v>
      </c>
      <c r="R51" s="10">
        <v>160967</v>
      </c>
      <c r="S51" s="10">
        <v>2843920</v>
      </c>
      <c r="T51" s="10">
        <v>317999</v>
      </c>
      <c r="U51" s="10">
        <v>57728</v>
      </c>
      <c r="V51" s="10">
        <v>161002</v>
      </c>
      <c r="X51" s="10" t="s">
        <v>151</v>
      </c>
      <c r="Y51" s="17">
        <f t="shared" si="4"/>
        <v>308088.87180367351</v>
      </c>
      <c r="Z51" s="17">
        <f t="shared" si="4"/>
        <v>254843.01727473785</v>
      </c>
      <c r="AA51" s="17">
        <f t="shared" si="4"/>
        <v>322515.89873329981</v>
      </c>
      <c r="AB51" s="17">
        <f t="shared" si="4"/>
        <v>285226.53090384987</v>
      </c>
      <c r="AC51" s="17">
        <f t="shared" si="4"/>
        <v>194255.94390840811</v>
      </c>
      <c r="AD51" s="17">
        <f t="shared" si="4"/>
        <v>161010.72959348929</v>
      </c>
      <c r="AE51" s="17">
        <f t="shared" si="4"/>
        <v>195912.19165742793</v>
      </c>
      <c r="AF51" s="17">
        <f t="shared" si="4"/>
        <v>180297.50562104819</v>
      </c>
      <c r="AJ51" s="29">
        <v>36982</v>
      </c>
      <c r="AK51" s="30">
        <f t="shared" si="5"/>
        <v>230615.66666666666</v>
      </c>
      <c r="AL51" s="30">
        <f t="shared" si="6"/>
        <v>179034.83333333334</v>
      </c>
      <c r="AM51" s="30">
        <f t="shared" si="7"/>
        <v>221541.83333333334</v>
      </c>
    </row>
    <row r="52" spans="2:39">
      <c r="B52" s="10"/>
      <c r="C52" s="10" t="s">
        <v>152</v>
      </c>
      <c r="D52" s="10">
        <v>911944406</v>
      </c>
      <c r="E52" s="10">
        <v>84363329</v>
      </c>
      <c r="F52" s="10">
        <v>19369002</v>
      </c>
      <c r="G52" s="10">
        <v>47995892</v>
      </c>
      <c r="H52" s="10">
        <v>572856283</v>
      </c>
      <c r="I52" s="10">
        <v>53055712</v>
      </c>
      <c r="J52" s="10">
        <v>11779146</v>
      </c>
      <c r="K52" s="10">
        <v>30205068</v>
      </c>
      <c r="M52" s="10"/>
      <c r="N52" s="10" t="s">
        <v>152</v>
      </c>
      <c r="O52" s="10">
        <v>2843922</v>
      </c>
      <c r="P52" s="10">
        <v>317413</v>
      </c>
      <c r="Q52" s="10">
        <v>57581</v>
      </c>
      <c r="R52" s="10">
        <v>161482</v>
      </c>
      <c r="S52" s="10">
        <v>2844486</v>
      </c>
      <c r="T52" s="10">
        <v>317539</v>
      </c>
      <c r="U52" s="10">
        <v>57600</v>
      </c>
      <c r="V52" s="10">
        <v>161509</v>
      </c>
      <c r="X52" s="10" t="s">
        <v>152</v>
      </c>
      <c r="Y52" s="17">
        <f t="shared" si="4"/>
        <v>320664.35225719976</v>
      </c>
      <c r="Z52" s="17">
        <f t="shared" si="4"/>
        <v>265784.10147032415</v>
      </c>
      <c r="AA52" s="17">
        <f t="shared" si="4"/>
        <v>336378.35397092788</v>
      </c>
      <c r="AB52" s="17">
        <f t="shared" si="4"/>
        <v>297221.31259211554</v>
      </c>
      <c r="AC52" s="17">
        <f t="shared" si="4"/>
        <v>201391.84478320513</v>
      </c>
      <c r="AD52" s="17">
        <f t="shared" si="4"/>
        <v>167084.08101052154</v>
      </c>
      <c r="AE52" s="17">
        <f t="shared" si="4"/>
        <v>204499.0625</v>
      </c>
      <c r="AF52" s="17">
        <f t="shared" si="4"/>
        <v>187017.86278164067</v>
      </c>
      <c r="AJ52" s="29">
        <v>37073</v>
      </c>
      <c r="AK52" s="30">
        <f t="shared" si="5"/>
        <v>232910.16666666666</v>
      </c>
      <c r="AL52" s="30">
        <f t="shared" si="6"/>
        <v>181383.58333333334</v>
      </c>
      <c r="AM52" s="30">
        <f t="shared" si="7"/>
        <v>223556.08333333334</v>
      </c>
    </row>
    <row r="53" spans="2:39">
      <c r="B53" s="10"/>
      <c r="C53" s="10" t="s">
        <v>153</v>
      </c>
      <c r="D53" s="10">
        <v>937513079</v>
      </c>
      <c r="E53" s="10">
        <v>86780817</v>
      </c>
      <c r="F53" s="10">
        <v>19636213</v>
      </c>
      <c r="G53" s="10">
        <v>49620683</v>
      </c>
      <c r="H53" s="10">
        <v>590142342</v>
      </c>
      <c r="I53" s="10">
        <v>54935372</v>
      </c>
      <c r="J53" s="10">
        <v>12051465</v>
      </c>
      <c r="K53" s="10">
        <v>31341459</v>
      </c>
      <c r="M53" s="10"/>
      <c r="N53" s="10" t="s">
        <v>153</v>
      </c>
      <c r="O53" s="10">
        <v>2845205</v>
      </c>
      <c r="P53" s="10">
        <v>316136</v>
      </c>
      <c r="Q53" s="10">
        <v>57340</v>
      </c>
      <c r="R53" s="10">
        <v>162545</v>
      </c>
      <c r="S53" s="10">
        <v>2845300</v>
      </c>
      <c r="T53" s="10">
        <v>316168</v>
      </c>
      <c r="U53" s="10">
        <v>57341</v>
      </c>
      <c r="V53" s="10">
        <v>162550</v>
      </c>
      <c r="X53" s="10" t="s">
        <v>153</v>
      </c>
      <c r="Y53" s="17">
        <f t="shared" si="4"/>
        <v>329506.33750467893</v>
      </c>
      <c r="Z53" s="17">
        <f t="shared" si="4"/>
        <v>274504.69734544627</v>
      </c>
      <c r="AA53" s="17">
        <f t="shared" si="4"/>
        <v>342452.26717823511</v>
      </c>
      <c r="AB53" s="17">
        <f t="shared" si="4"/>
        <v>305273.51195053675</v>
      </c>
      <c r="AC53" s="17">
        <f t="shared" si="4"/>
        <v>207409.53221101465</v>
      </c>
      <c r="AD53" s="17">
        <f t="shared" si="4"/>
        <v>173753.73851876217</v>
      </c>
      <c r="AE53" s="17">
        <f t="shared" si="4"/>
        <v>210171.8665527284</v>
      </c>
      <c r="AF53" s="17">
        <f t="shared" si="4"/>
        <v>192811.19040295293</v>
      </c>
      <c r="AJ53" s="29">
        <v>37165</v>
      </c>
      <c r="AK53" s="30">
        <f t="shared" si="5"/>
        <v>236351.91666666666</v>
      </c>
      <c r="AL53" s="30">
        <f t="shared" si="6"/>
        <v>184906.70833333334</v>
      </c>
      <c r="AM53" s="30">
        <f t="shared" si="7"/>
        <v>226577.45833333334</v>
      </c>
    </row>
    <row r="54" spans="2:39">
      <c r="B54" s="10"/>
      <c r="C54" s="10" t="s">
        <v>154</v>
      </c>
      <c r="D54" s="10">
        <v>999338777</v>
      </c>
      <c r="E54" s="10">
        <v>90880727</v>
      </c>
      <c r="F54" s="10">
        <v>20472107</v>
      </c>
      <c r="G54" s="10">
        <v>53541565</v>
      </c>
      <c r="H54" s="10">
        <v>648140070</v>
      </c>
      <c r="I54" s="10">
        <v>58804032</v>
      </c>
      <c r="J54" s="10">
        <v>12889529</v>
      </c>
      <c r="K54" s="10">
        <v>34834471</v>
      </c>
      <c r="M54" s="10"/>
      <c r="N54" s="10" t="s">
        <v>154</v>
      </c>
      <c r="O54" s="10">
        <v>2852152</v>
      </c>
      <c r="P54" s="10">
        <v>315798</v>
      </c>
      <c r="Q54" s="10">
        <v>57219</v>
      </c>
      <c r="R54" s="10">
        <v>163768</v>
      </c>
      <c r="S54" s="10">
        <v>2852230</v>
      </c>
      <c r="T54" s="10">
        <v>315827</v>
      </c>
      <c r="U54" s="10">
        <v>57223</v>
      </c>
      <c r="V54" s="10">
        <v>163775</v>
      </c>
      <c r="X54" s="10" t="s">
        <v>154</v>
      </c>
      <c r="Y54" s="17">
        <f t="shared" si="4"/>
        <v>350380.61681144621</v>
      </c>
      <c r="Z54" s="17">
        <f t="shared" si="4"/>
        <v>287781.19874096732</v>
      </c>
      <c r="AA54" s="17">
        <f t="shared" si="4"/>
        <v>357785.12382250652</v>
      </c>
      <c r="AB54" s="17">
        <f t="shared" si="4"/>
        <v>326935.45137023105</v>
      </c>
      <c r="AC54" s="17">
        <f t="shared" si="4"/>
        <v>227239.76327294784</v>
      </c>
      <c r="AD54" s="17">
        <f t="shared" si="4"/>
        <v>186190.64234533464</v>
      </c>
      <c r="AE54" s="17">
        <f t="shared" si="4"/>
        <v>225250.84319242262</v>
      </c>
      <c r="AF54" s="17">
        <f t="shared" si="4"/>
        <v>212697.12105022135</v>
      </c>
      <c r="AJ54" s="29">
        <v>37257</v>
      </c>
      <c r="AK54" s="30">
        <f t="shared" si="5"/>
        <v>238264</v>
      </c>
      <c r="AL54" s="30">
        <f t="shared" si="6"/>
        <v>186864</v>
      </c>
      <c r="AM54" s="30">
        <f t="shared" si="7"/>
        <v>228256</v>
      </c>
    </row>
    <row r="55" spans="2:39">
      <c r="M55" s="10"/>
      <c r="N55" s="10"/>
      <c r="O55" s="10"/>
      <c r="P55" s="10"/>
      <c r="Q55" s="10"/>
      <c r="S55" s="10"/>
      <c r="T55" s="10"/>
      <c r="U55" s="10"/>
      <c r="V55" s="10"/>
      <c r="X55" s="10"/>
      <c r="AJ55" s="29">
        <v>37347</v>
      </c>
      <c r="AK55" s="30">
        <f t="shared" si="5"/>
        <v>239332</v>
      </c>
      <c r="AL55" s="30">
        <f t="shared" si="6"/>
        <v>187820.16666666666</v>
      </c>
      <c r="AM55" s="30">
        <f t="shared" si="7"/>
        <v>228987.5</v>
      </c>
    </row>
    <row r="56" spans="2:39">
      <c r="B56" s="12" t="s">
        <v>182</v>
      </c>
      <c r="C56" s="10"/>
      <c r="D56" s="10"/>
      <c r="E56" s="10"/>
      <c r="F56" s="10"/>
      <c r="H56" s="10"/>
      <c r="I56" s="10"/>
      <c r="J56" s="10"/>
      <c r="M56" s="12" t="s">
        <v>182</v>
      </c>
      <c r="N56" s="10"/>
      <c r="O56" s="10"/>
      <c r="P56" s="10"/>
      <c r="Q56" s="10"/>
      <c r="R56" s="10"/>
      <c r="S56" s="10"/>
      <c r="T56" s="10"/>
      <c r="U56" s="10"/>
      <c r="V56" s="10"/>
      <c r="AJ56" s="29">
        <v>37438</v>
      </c>
      <c r="AK56" s="30">
        <f t="shared" si="5"/>
        <v>240934</v>
      </c>
      <c r="AL56" s="30">
        <f t="shared" si="6"/>
        <v>189254.41666666666</v>
      </c>
      <c r="AM56" s="30">
        <f t="shared" si="7"/>
        <v>230084.75</v>
      </c>
    </row>
    <row r="57" spans="2:39">
      <c r="L57" s="10"/>
      <c r="M57" s="10"/>
      <c r="N57" s="10"/>
      <c r="O57" s="10"/>
      <c r="P57" s="10"/>
      <c r="Q57" s="10"/>
      <c r="R57" s="10"/>
      <c r="S57" s="10"/>
      <c r="T57" s="10"/>
      <c r="U57" s="10"/>
      <c r="AJ57" s="29">
        <v>37530</v>
      </c>
      <c r="AK57" s="30">
        <f t="shared" si="5"/>
        <v>243337</v>
      </c>
      <c r="AL57" s="30">
        <f t="shared" si="6"/>
        <v>191405.79166666666</v>
      </c>
      <c r="AM57" s="30">
        <f t="shared" si="7"/>
        <v>231730.625</v>
      </c>
    </row>
    <row r="58" spans="2:39">
      <c r="N58" s="10"/>
      <c r="O58" s="10"/>
      <c r="P58" s="10"/>
      <c r="Q58" s="10"/>
      <c r="R58" s="10"/>
      <c r="S58" s="10"/>
      <c r="T58" s="10"/>
      <c r="U58" s="10"/>
      <c r="V58" s="10"/>
      <c r="W58" s="10"/>
      <c r="AJ58" s="29">
        <v>37622</v>
      </c>
      <c r="AK58" s="30">
        <f t="shared" si="5"/>
        <v>244672</v>
      </c>
      <c r="AL58" s="30">
        <f t="shared" si="6"/>
        <v>192601</v>
      </c>
      <c r="AM58" s="30">
        <f t="shared" si="7"/>
        <v>232645</v>
      </c>
    </row>
    <row r="59" spans="2:39">
      <c r="N59" s="10"/>
      <c r="O59" s="10"/>
      <c r="P59" s="10"/>
      <c r="Q59" s="10"/>
      <c r="R59" s="10"/>
      <c r="S59" s="10"/>
      <c r="T59" s="10"/>
      <c r="U59" s="10"/>
      <c r="V59" s="10"/>
      <c r="W59" s="10"/>
      <c r="AJ59" s="29">
        <v>37712</v>
      </c>
      <c r="AK59" s="30">
        <f t="shared" si="5"/>
        <v>247019.66666666666</v>
      </c>
      <c r="AL59" s="30">
        <f t="shared" si="6"/>
        <v>194213.33333333334</v>
      </c>
      <c r="AM59" s="30">
        <f t="shared" si="7"/>
        <v>234948.16666666666</v>
      </c>
    </row>
    <row r="60" spans="2:39">
      <c r="M60" s="10"/>
      <c r="N60" s="10"/>
      <c r="O60" s="10"/>
      <c r="P60" s="10"/>
      <c r="Q60" s="10"/>
      <c r="R60" s="10"/>
      <c r="S60" s="10"/>
      <c r="T60" s="10"/>
      <c r="U60" s="10"/>
      <c r="V60" s="10"/>
      <c r="AJ60" s="29">
        <v>37803</v>
      </c>
      <c r="AK60" s="30">
        <f t="shared" si="5"/>
        <v>250541.16666666666</v>
      </c>
      <c r="AL60" s="30">
        <f t="shared" si="6"/>
        <v>196631.83333333334</v>
      </c>
      <c r="AM60" s="30">
        <f t="shared" si="7"/>
        <v>238402.91666666666</v>
      </c>
    </row>
    <row r="61" spans="2:39">
      <c r="J61" s="11">
        <v>4</v>
      </c>
      <c r="AJ61" s="29">
        <v>37895</v>
      </c>
      <c r="AK61" s="30">
        <f t="shared" si="5"/>
        <v>255823.41666666666</v>
      </c>
      <c r="AL61" s="30">
        <f t="shared" si="6"/>
        <v>200259.58333333334</v>
      </c>
      <c r="AM61" s="30">
        <f t="shared" si="7"/>
        <v>243585.04166666666</v>
      </c>
    </row>
    <row r="62" spans="2:39">
      <c r="J62" s="11">
        <v>1.5</v>
      </c>
      <c r="AJ62" s="29">
        <v>37987</v>
      </c>
      <c r="AK62" s="30">
        <f t="shared" si="5"/>
        <v>258758</v>
      </c>
      <c r="AL62" s="30">
        <f t="shared" si="6"/>
        <v>202275</v>
      </c>
      <c r="AM62" s="30">
        <f t="shared" si="7"/>
        <v>246464</v>
      </c>
    </row>
    <row r="63" spans="2:39">
      <c r="J63" s="11">
        <v>1</v>
      </c>
      <c r="AJ63" s="29">
        <v>38078</v>
      </c>
      <c r="AK63" s="30">
        <f t="shared" si="5"/>
        <v>260576.33333333334</v>
      </c>
      <c r="AL63" s="30">
        <f t="shared" si="6"/>
        <v>203609.5</v>
      </c>
      <c r="AM63" s="30">
        <f t="shared" si="7"/>
        <v>248300.5</v>
      </c>
    </row>
    <row r="64" spans="2:39">
      <c r="J64" s="11">
        <f>1/1.5</f>
        <v>0.66666666666666663</v>
      </c>
      <c r="AJ64" s="29">
        <v>38169</v>
      </c>
      <c r="AK64" s="30">
        <f t="shared" si="5"/>
        <v>263303.83333333337</v>
      </c>
      <c r="AL64" s="30">
        <f t="shared" si="6"/>
        <v>205611.25</v>
      </c>
      <c r="AM64" s="30">
        <f t="shared" si="7"/>
        <v>251055.25</v>
      </c>
    </row>
    <row r="65" spans="2:39">
      <c r="AJ65" s="29">
        <v>38261</v>
      </c>
      <c r="AK65" s="30">
        <f t="shared" si="5"/>
        <v>267395.08333333337</v>
      </c>
      <c r="AL65" s="30">
        <f t="shared" si="6"/>
        <v>208613.875</v>
      </c>
      <c r="AM65" s="30">
        <f t="shared" si="7"/>
        <v>255187.375</v>
      </c>
    </row>
    <row r="66" spans="2:39">
      <c r="AJ66" s="29">
        <v>38353</v>
      </c>
      <c r="AK66" s="30">
        <f t="shared" si="5"/>
        <v>269668</v>
      </c>
      <c r="AL66" s="30">
        <f t="shared" si="6"/>
        <v>210282</v>
      </c>
      <c r="AM66" s="30">
        <f t="shared" si="7"/>
        <v>257483</v>
      </c>
    </row>
    <row r="67" spans="2:39">
      <c r="C67" s="10" t="s">
        <v>147</v>
      </c>
      <c r="D67" s="10" t="s">
        <v>148</v>
      </c>
      <c r="E67" s="10" t="s">
        <v>149</v>
      </c>
      <c r="F67" s="13" t="s">
        <v>150</v>
      </c>
      <c r="I67" s="13"/>
      <c r="J67" s="10" t="s">
        <v>147</v>
      </c>
      <c r="K67" s="10" t="s">
        <v>148</v>
      </c>
      <c r="L67" s="10" t="s">
        <v>149</v>
      </c>
      <c r="M67" s="13" t="s">
        <v>150</v>
      </c>
      <c r="AJ67" s="29">
        <v>38443</v>
      </c>
      <c r="AK67" s="30">
        <f t="shared" si="5"/>
        <v>271476.33333333331</v>
      </c>
      <c r="AL67" s="30">
        <f t="shared" si="6"/>
        <v>211895.83333333334</v>
      </c>
      <c r="AM67" s="30">
        <f t="shared" si="7"/>
        <v>259787.83333333334</v>
      </c>
    </row>
    <row r="68" spans="2:39">
      <c r="B68" s="13" t="s">
        <v>174</v>
      </c>
      <c r="C68" s="18">
        <f t="shared" ref="C68:F75" si="8">C69*(1+(AC43-AC44)/AC44)</f>
        <v>155998.81171730647</v>
      </c>
      <c r="D68" s="18">
        <f t="shared" si="8"/>
        <v>120216.11277296791</v>
      </c>
      <c r="E68" s="18">
        <f t="shared" si="8"/>
        <v>142638.94578952875</v>
      </c>
      <c r="F68" s="18">
        <f t="shared" si="8"/>
        <v>144106.50862457824</v>
      </c>
      <c r="I68" s="13">
        <v>1992</v>
      </c>
      <c r="J68" s="18">
        <f>C68</f>
        <v>155998.81171730647</v>
      </c>
      <c r="K68" s="18">
        <f>D68</f>
        <v>120216.11277296791</v>
      </c>
      <c r="L68" s="18">
        <f>E68</f>
        <v>142638.94578952875</v>
      </c>
      <c r="M68" s="18">
        <f>F68</f>
        <v>144106.50862457824</v>
      </c>
      <c r="AJ68" s="29">
        <v>38534</v>
      </c>
      <c r="AK68" s="30">
        <f t="shared" si="5"/>
        <v>274188.83333333331</v>
      </c>
      <c r="AL68" s="30">
        <f t="shared" si="6"/>
        <v>214316.58333333334</v>
      </c>
      <c r="AM68" s="30">
        <f t="shared" si="7"/>
        <v>263245.08333333337</v>
      </c>
    </row>
    <row r="69" spans="2:39">
      <c r="B69" s="13" t="s">
        <v>175</v>
      </c>
      <c r="C69" s="18">
        <f t="shared" si="8"/>
        <v>159386.44296651956</v>
      </c>
      <c r="D69" s="18">
        <f t="shared" si="8"/>
        <v>122751.42665083097</v>
      </c>
      <c r="E69" s="18">
        <f t="shared" si="8"/>
        <v>147995.85209379761</v>
      </c>
      <c r="F69" s="18">
        <f t="shared" si="8"/>
        <v>147034.70777423857</v>
      </c>
      <c r="I69" s="13"/>
      <c r="J69" s="18">
        <f>J68+(J72-J68)/($J$61*$J$62)</f>
        <v>156563.41692550865</v>
      </c>
      <c r="K69" s="18">
        <f>K68+(K72-K68)/($J$61*$J$62)</f>
        <v>120638.66508594509</v>
      </c>
      <c r="L69" s="18">
        <f>L68+(L72-L68)/($J$61*$J$62)</f>
        <v>143531.76350690689</v>
      </c>
      <c r="M69" s="18">
        <f>M68+(M72-M68)/($J$61*$J$62)</f>
        <v>144594.54181618831</v>
      </c>
      <c r="AJ69" s="29">
        <v>38626</v>
      </c>
      <c r="AK69" s="30">
        <f t="shared" si="5"/>
        <v>278257.58333333331</v>
      </c>
      <c r="AL69" s="30">
        <f t="shared" si="6"/>
        <v>217947.70833333334</v>
      </c>
      <c r="AM69" s="30">
        <f t="shared" si="7"/>
        <v>268430.95833333337</v>
      </c>
    </row>
    <row r="70" spans="2:39">
      <c r="B70" s="13" t="s">
        <v>176</v>
      </c>
      <c r="C70" s="18">
        <f t="shared" si="8"/>
        <v>171372.37267391931</v>
      </c>
      <c r="D70" s="18">
        <f t="shared" si="8"/>
        <v>130523.13659108455</v>
      </c>
      <c r="E70" s="18">
        <f t="shared" si="8"/>
        <v>157983.13156885968</v>
      </c>
      <c r="F70" s="18">
        <f t="shared" si="8"/>
        <v>158021.18420845951</v>
      </c>
      <c r="I70" s="13"/>
      <c r="J70" s="18">
        <f>J69+(J72-J68)/($J$61*$J$63)</f>
        <v>157410.32473781193</v>
      </c>
      <c r="K70" s="18">
        <f>K69+(K72-K68)/($J$61*$J$63)</f>
        <v>121272.49355541085</v>
      </c>
      <c r="L70" s="18">
        <f>L69+(L72-L68)/($J$61*$J$63)</f>
        <v>144870.99008297411</v>
      </c>
      <c r="M70" s="18">
        <f>M69+(M72-M68)/($J$61*$J$63)</f>
        <v>145326.59160360339</v>
      </c>
      <c r="AJ70" s="29">
        <v>38718</v>
      </c>
      <c r="AK70" s="30">
        <f t="shared" si="5"/>
        <v>280518</v>
      </c>
      <c r="AL70" s="30">
        <f t="shared" si="6"/>
        <v>219965</v>
      </c>
      <c r="AM70" s="30">
        <f t="shared" si="7"/>
        <v>271312</v>
      </c>
    </row>
    <row r="71" spans="2:39">
      <c r="B71" s="13" t="s">
        <v>177</v>
      </c>
      <c r="C71" s="18">
        <f t="shared" si="8"/>
        <v>178424.73309395069</v>
      </c>
      <c r="D71" s="18">
        <f t="shared" si="8"/>
        <v>135600.52681739669</v>
      </c>
      <c r="E71" s="18">
        <f t="shared" si="8"/>
        <v>166139.7794961686</v>
      </c>
      <c r="F71" s="18">
        <f t="shared" si="8"/>
        <v>164935.45277417733</v>
      </c>
      <c r="I71" s="13"/>
      <c r="J71" s="18">
        <f>J70+(J72-J68)/($J$61*($J$64))</f>
        <v>158680.68645626685</v>
      </c>
      <c r="K71" s="18">
        <f>K70+(K72-K68)/($J$61*($J$64))</f>
        <v>122223.23625960949</v>
      </c>
      <c r="L71" s="18">
        <f>L70+(L72-L68)/($J$61*($J$64))</f>
        <v>146879.82994707493</v>
      </c>
      <c r="M71" s="18">
        <f>M70+(M72-M68)/($J$61*($J$64))</f>
        <v>146424.666284726</v>
      </c>
      <c r="AJ71" s="29">
        <v>38808</v>
      </c>
      <c r="AK71" s="30">
        <f t="shared" si="5"/>
        <v>281700.5</v>
      </c>
      <c r="AL71" s="30">
        <f t="shared" si="6"/>
        <v>220714.33333333334</v>
      </c>
      <c r="AM71" s="30">
        <f t="shared" si="7"/>
        <v>271517.66666666669</v>
      </c>
    </row>
    <row r="72" spans="2:39">
      <c r="B72" s="13" t="s">
        <v>178</v>
      </c>
      <c r="C72" s="18">
        <f t="shared" si="8"/>
        <v>186710.95458606692</v>
      </c>
      <c r="D72" s="18">
        <f t="shared" si="8"/>
        <v>141665.56066551516</v>
      </c>
      <c r="E72" s="18">
        <f t="shared" si="8"/>
        <v>174905.22061288057</v>
      </c>
      <c r="F72" s="18">
        <f t="shared" si="8"/>
        <v>172252.81421212869</v>
      </c>
      <c r="I72" s="13">
        <v>1993</v>
      </c>
      <c r="J72" s="18">
        <f>C69</f>
        <v>159386.44296651956</v>
      </c>
      <c r="K72" s="18">
        <f>D69</f>
        <v>122751.42665083097</v>
      </c>
      <c r="L72" s="18">
        <f>E69</f>
        <v>147995.85209379761</v>
      </c>
      <c r="M72" s="18">
        <f>F69</f>
        <v>147034.70777423857</v>
      </c>
      <c r="AJ72" s="29">
        <v>38899</v>
      </c>
      <c r="AK72" s="30">
        <f t="shared" si="5"/>
        <v>283474.25</v>
      </c>
      <c r="AL72" s="30">
        <f t="shared" si="6"/>
        <v>221838.33333333334</v>
      </c>
      <c r="AM72" s="30">
        <f t="shared" si="7"/>
        <v>271826.16666666669</v>
      </c>
    </row>
    <row r="73" spans="2:39">
      <c r="B73" s="13" t="s">
        <v>179</v>
      </c>
      <c r="C73" s="18">
        <f t="shared" si="8"/>
        <v>193747.32664506524</v>
      </c>
      <c r="D73" s="18">
        <f t="shared" si="8"/>
        <v>146444.3281966316</v>
      </c>
      <c r="E73" s="18">
        <f t="shared" si="8"/>
        <v>181132.21161044925</v>
      </c>
      <c r="F73" s="18">
        <f t="shared" si="8"/>
        <v>178454.12057202504</v>
      </c>
      <c r="I73" s="13"/>
      <c r="J73" s="18">
        <f>J72+(J76-J72)/($J$61*$J$62)</f>
        <v>161384.09791775286</v>
      </c>
      <c r="K73" s="18">
        <f>K72+(K76-K72)/($J$61*$J$62)</f>
        <v>124046.71164087323</v>
      </c>
      <c r="L73" s="18">
        <f>L72+(L76-L72)/($J$61*$J$62)</f>
        <v>149660.39867297461</v>
      </c>
      <c r="M73" s="18">
        <f>M72+(M76-M72)/($J$61*$J$62)</f>
        <v>148865.78717994207</v>
      </c>
      <c r="AJ73" s="29">
        <v>38991</v>
      </c>
      <c r="AK73" s="30">
        <f t="shared" si="5"/>
        <v>286134.875</v>
      </c>
      <c r="AL73" s="30">
        <f t="shared" si="6"/>
        <v>223524.33333333334</v>
      </c>
      <c r="AM73" s="30">
        <f t="shared" si="7"/>
        <v>272288.91666666669</v>
      </c>
    </row>
    <row r="74" spans="2:39">
      <c r="B74" s="13" t="s">
        <v>180</v>
      </c>
      <c r="C74" s="18">
        <f t="shared" si="8"/>
        <v>203395.96394395514</v>
      </c>
      <c r="D74" s="18">
        <f t="shared" si="8"/>
        <v>155060.35048527387</v>
      </c>
      <c r="E74" s="18">
        <f t="shared" si="8"/>
        <v>192430.3375516966</v>
      </c>
      <c r="F74" s="18">
        <f t="shared" si="8"/>
        <v>187355.42883922567</v>
      </c>
      <c r="I74" s="13"/>
      <c r="J74" s="18">
        <f>J73+(J76-J72)/($J$61*$J$63)</f>
        <v>164380.58034460281</v>
      </c>
      <c r="K74" s="18">
        <f>K73+(K76-K72)/($J$61*$J$63)</f>
        <v>125989.63912593662</v>
      </c>
      <c r="L74" s="18">
        <f>L73+(L76-L72)/($J$61*$J$63)</f>
        <v>152157.21854174012</v>
      </c>
      <c r="M74" s="18">
        <f>M73+(M76-M72)/($J$61*$J$63)</f>
        <v>151612.4062884973</v>
      </c>
      <c r="AJ74" s="29">
        <v>39083</v>
      </c>
      <c r="AK74" s="30">
        <f t="shared" si="5"/>
        <v>287613</v>
      </c>
      <c r="AL74" s="30">
        <f t="shared" si="6"/>
        <v>224461</v>
      </c>
      <c r="AM74" s="30">
        <f t="shared" si="7"/>
        <v>272546</v>
      </c>
    </row>
    <row r="75" spans="2:39">
      <c r="B75" s="13" t="s">
        <v>181</v>
      </c>
      <c r="C75" s="18">
        <f t="shared" si="8"/>
        <v>210621.81522561173</v>
      </c>
      <c r="D75" s="18">
        <f t="shared" si="8"/>
        <v>161908.76245741703</v>
      </c>
      <c r="E75" s="18">
        <f t="shared" si="8"/>
        <v>202268.81056696438</v>
      </c>
      <c r="F75" s="18">
        <f t="shared" si="8"/>
        <v>194529.24670280458</v>
      </c>
      <c r="I75" s="13"/>
      <c r="J75" s="18">
        <f>J74+(J76-J72)/($J$61*($J$64))</f>
        <v>168875.30398487771</v>
      </c>
      <c r="K75" s="18">
        <f>K74+(K76-K72)/($J$61*($J$64))</f>
        <v>128904.03035353171</v>
      </c>
      <c r="L75" s="18">
        <f>L74+(L76-L72)/($J$61*($J$64))</f>
        <v>155902.4483448884</v>
      </c>
      <c r="M75" s="18">
        <f>M74+(M76-M72)/($J$61*($J$64))</f>
        <v>155732.33495133015</v>
      </c>
      <c r="AJ75" s="29">
        <v>39173</v>
      </c>
      <c r="AK75" s="30">
        <f t="shared" si="5"/>
        <v>287271.16666666669</v>
      </c>
      <c r="AL75" s="30">
        <f t="shared" si="6"/>
        <v>225168.66666666666</v>
      </c>
      <c r="AM75" s="30">
        <f t="shared" si="7"/>
        <v>272345.66666666669</v>
      </c>
    </row>
    <row r="76" spans="2:39">
      <c r="B76" s="13" t="s">
        <v>151</v>
      </c>
      <c r="C76" s="18">
        <f>C15</f>
        <v>221310</v>
      </c>
      <c r="D76" s="18">
        <f t="shared" ref="D76:F89" si="9">D15</f>
        <v>170623</v>
      </c>
      <c r="E76" s="18">
        <f t="shared" si="9"/>
        <v>210863</v>
      </c>
      <c r="F76" s="18">
        <f t="shared" si="9"/>
        <v>202662</v>
      </c>
      <c r="I76" s="13">
        <v>1994</v>
      </c>
      <c r="J76" s="18">
        <f>C70</f>
        <v>171372.37267391931</v>
      </c>
      <c r="K76" s="18">
        <f>D70</f>
        <v>130523.13659108455</v>
      </c>
      <c r="L76" s="18">
        <f>E70</f>
        <v>157983.13156885968</v>
      </c>
      <c r="M76" s="18">
        <f>F70</f>
        <v>158021.18420845951</v>
      </c>
      <c r="AJ76" s="29">
        <v>39264</v>
      </c>
      <c r="AK76" s="30">
        <f t="shared" si="5"/>
        <v>286758.41666666669</v>
      </c>
      <c r="AL76" s="30">
        <f t="shared" si="6"/>
        <v>226230.16666666666</v>
      </c>
      <c r="AM76" s="30">
        <f t="shared" si="7"/>
        <v>272045.16666666669</v>
      </c>
    </row>
    <row r="77" spans="2:39">
      <c r="B77" s="13" t="s">
        <v>152</v>
      </c>
      <c r="C77" s="18">
        <f t="shared" ref="C77:E89" si="10">C16</f>
        <v>229086</v>
      </c>
      <c r="D77" s="18">
        <f t="shared" si="10"/>
        <v>177469</v>
      </c>
      <c r="E77" s="18">
        <f t="shared" si="10"/>
        <v>220199</v>
      </c>
      <c r="F77" s="18">
        <f t="shared" si="9"/>
        <v>209520</v>
      </c>
      <c r="I77" s="13"/>
      <c r="J77" s="18">
        <f>J76+(J80-J76)/($J$61*$J$62)</f>
        <v>172547.76607725787</v>
      </c>
      <c r="K77" s="18">
        <f>K76+(K80-K76)/($J$61*$J$62)</f>
        <v>131369.3682954699</v>
      </c>
      <c r="L77" s="18">
        <f>L76+(L80-L76)/($J$61*$J$62)</f>
        <v>159342.57289007783</v>
      </c>
      <c r="M77" s="18">
        <f>M76+(M80-M76)/($J$61*$J$62)</f>
        <v>159173.56230274582</v>
      </c>
      <c r="AJ77" s="29">
        <v>39356</v>
      </c>
      <c r="AK77" s="30">
        <f t="shared" si="5"/>
        <v>285989.29166666669</v>
      </c>
      <c r="AL77" s="30">
        <f t="shared" si="6"/>
        <v>227822.41666666666</v>
      </c>
      <c r="AM77" s="30">
        <f t="shared" si="7"/>
        <v>271594.41666666669</v>
      </c>
    </row>
    <row r="78" spans="2:39">
      <c r="B78" s="13" t="s">
        <v>153</v>
      </c>
      <c r="C78" s="18">
        <f t="shared" si="10"/>
        <v>238264</v>
      </c>
      <c r="D78" s="18">
        <f t="shared" si="10"/>
        <v>186864</v>
      </c>
      <c r="E78" s="18">
        <f t="shared" si="10"/>
        <v>228256</v>
      </c>
      <c r="F78" s="18">
        <f t="shared" si="9"/>
        <v>217919</v>
      </c>
      <c r="I78" s="13"/>
      <c r="J78" s="18">
        <f>J77+(J80-J76)/($J$61*$J$63)</f>
        <v>174310.85618226571</v>
      </c>
      <c r="K78" s="18">
        <f>K77+(K80-K76)/($J$61*$J$63)</f>
        <v>132638.71585204793</v>
      </c>
      <c r="L78" s="18">
        <f>L77+(L80-L76)/($J$61*$J$63)</f>
        <v>161381.73487190506</v>
      </c>
      <c r="M78" s="18">
        <f>M77+(M80-M76)/($J$61*$J$63)</f>
        <v>160902.12944417528</v>
      </c>
      <c r="AJ78" s="29">
        <v>39448</v>
      </c>
      <c r="AK78" s="30">
        <f t="shared" ref="AK78:AK109" si="11">J132</f>
        <v>285562</v>
      </c>
      <c r="AL78" s="30">
        <f t="shared" ref="AL78:AL109" si="12">K132</f>
        <v>228707</v>
      </c>
      <c r="AM78" s="30">
        <f t="shared" ref="AM78:AM109" si="13">L132</f>
        <v>271344</v>
      </c>
    </row>
    <row r="79" spans="2:39">
      <c r="B79" s="13" t="s">
        <v>154</v>
      </c>
      <c r="C79" s="18">
        <f t="shared" si="10"/>
        <v>244672</v>
      </c>
      <c r="D79" s="18">
        <f t="shared" si="10"/>
        <v>192601</v>
      </c>
      <c r="E79" s="18">
        <f t="shared" si="10"/>
        <v>232645</v>
      </c>
      <c r="F79" s="18">
        <f t="shared" si="9"/>
        <v>225645</v>
      </c>
      <c r="I79" s="13"/>
      <c r="J79" s="18">
        <f>J78+(J80-J76)/($J$61*($J$64))</f>
        <v>176955.49133977748</v>
      </c>
      <c r="K79" s="18">
        <f>K78+(K80-K76)/($J$61*($J$64))</f>
        <v>134542.73718691498</v>
      </c>
      <c r="L79" s="18">
        <f>L78+(L80-L76)/($J$61*($J$64))</f>
        <v>164440.47784464591</v>
      </c>
      <c r="M79" s="18">
        <f>M78+(M80-M76)/($J$61*($J$64))</f>
        <v>163494.98015631948</v>
      </c>
      <c r="AJ79" s="29">
        <v>39539</v>
      </c>
      <c r="AK79" s="30">
        <f t="shared" si="11"/>
        <v>286390.5</v>
      </c>
      <c r="AL79" s="30">
        <f t="shared" si="12"/>
        <v>229731.83333333334</v>
      </c>
      <c r="AM79" s="30">
        <f t="shared" si="13"/>
        <v>272686</v>
      </c>
    </row>
    <row r="80" spans="2:39">
      <c r="B80" s="13" t="s">
        <v>155</v>
      </c>
      <c r="C80" s="18">
        <f t="shared" si="10"/>
        <v>258758</v>
      </c>
      <c r="D80" s="18">
        <f t="shared" si="10"/>
        <v>202275</v>
      </c>
      <c r="E80" s="18">
        <f t="shared" si="10"/>
        <v>246464</v>
      </c>
      <c r="F80" s="18">
        <f t="shared" si="9"/>
        <v>237106</v>
      </c>
      <c r="I80" s="13">
        <v>1995</v>
      </c>
      <c r="J80" s="18">
        <f>C71</f>
        <v>178424.73309395069</v>
      </c>
      <c r="K80" s="18">
        <f>D71</f>
        <v>135600.52681739669</v>
      </c>
      <c r="L80" s="18">
        <f>E71</f>
        <v>166139.7794961686</v>
      </c>
      <c r="M80" s="18">
        <f>F71</f>
        <v>164935.45277417733</v>
      </c>
      <c r="AJ80" s="29">
        <v>39630</v>
      </c>
      <c r="AK80" s="30">
        <f t="shared" si="11"/>
        <v>287633.25</v>
      </c>
      <c r="AL80" s="30">
        <f t="shared" si="12"/>
        <v>231269.08333333334</v>
      </c>
      <c r="AM80" s="30">
        <f t="shared" si="13"/>
        <v>274699</v>
      </c>
    </row>
    <row r="81" spans="2:39">
      <c r="B81" s="13" t="s">
        <v>156</v>
      </c>
      <c r="C81" s="18">
        <f t="shared" si="10"/>
        <v>269668</v>
      </c>
      <c r="D81" s="18">
        <f t="shared" si="10"/>
        <v>210282</v>
      </c>
      <c r="E81" s="18">
        <f t="shared" si="10"/>
        <v>257483</v>
      </c>
      <c r="F81" s="18">
        <f t="shared" si="9"/>
        <v>250958</v>
      </c>
      <c r="I81" s="13"/>
      <c r="J81" s="18">
        <f>J80+(J84-J80)/($J$61*$J$62)</f>
        <v>179805.77000930341</v>
      </c>
      <c r="K81" s="18">
        <f>K80+(K84-K80)/($J$61*$J$62)</f>
        <v>136611.36579208309</v>
      </c>
      <c r="L81" s="18">
        <f>L80+(L84-L80)/($J$61*$J$62)</f>
        <v>167600.68634895392</v>
      </c>
      <c r="M81" s="18">
        <f>M80+(M84-M80)/($J$61*$J$62)</f>
        <v>166155.01301383588</v>
      </c>
      <c r="AJ81" s="29">
        <v>39722</v>
      </c>
      <c r="AK81" s="30">
        <f t="shared" si="11"/>
        <v>289497.375</v>
      </c>
      <c r="AL81" s="30">
        <f t="shared" si="12"/>
        <v>233574.95833333334</v>
      </c>
      <c r="AM81" s="30">
        <f t="shared" si="13"/>
        <v>277718.5</v>
      </c>
    </row>
    <row r="82" spans="2:39">
      <c r="B82" s="13" t="s">
        <v>157</v>
      </c>
      <c r="C82" s="18">
        <f t="shared" si="10"/>
        <v>280518</v>
      </c>
      <c r="D82" s="18">
        <f t="shared" si="10"/>
        <v>219965</v>
      </c>
      <c r="E82" s="18">
        <f t="shared" si="10"/>
        <v>271312</v>
      </c>
      <c r="F82" s="18">
        <f t="shared" si="9"/>
        <v>259207</v>
      </c>
      <c r="I82" s="13"/>
      <c r="J82" s="18">
        <f>J81+(J84-J80)/($J$61*$J$63)</f>
        <v>181877.32538233246</v>
      </c>
      <c r="K82" s="18">
        <f>K81+(K84-K80)/($J$61*$J$63)</f>
        <v>138127.62425411271</v>
      </c>
      <c r="L82" s="18">
        <f>L81+(L84-L80)/($J$61*$J$63)</f>
        <v>169792.04662813191</v>
      </c>
      <c r="M82" s="18">
        <f>M81+(M84-M80)/($J$61*$J$63)</f>
        <v>167984.35337332371</v>
      </c>
      <c r="AJ82" s="29">
        <v>39814</v>
      </c>
      <c r="AK82" s="30">
        <f t="shared" si="11"/>
        <v>290533</v>
      </c>
      <c r="AL82" s="30">
        <f t="shared" si="12"/>
        <v>234856</v>
      </c>
      <c r="AM82" s="30">
        <f t="shared" si="13"/>
        <v>279396</v>
      </c>
    </row>
    <row r="83" spans="2:39">
      <c r="B83" s="13" t="s">
        <v>158</v>
      </c>
      <c r="C83" s="18">
        <f t="shared" si="10"/>
        <v>287613</v>
      </c>
      <c r="D83" s="18">
        <f t="shared" si="10"/>
        <v>224461</v>
      </c>
      <c r="E83" s="18">
        <f t="shared" si="10"/>
        <v>272546</v>
      </c>
      <c r="F83" s="18">
        <f t="shared" si="9"/>
        <v>266028</v>
      </c>
      <c r="I83" s="13"/>
      <c r="J83" s="18">
        <f>J82+(J84-J80)/($J$61*($J$64))</f>
        <v>184984.65844187606</v>
      </c>
      <c r="K83" s="18">
        <f>K82+(K84-K80)/($J$61*($J$64))</f>
        <v>140402.01194715715</v>
      </c>
      <c r="L83" s="18">
        <f>L82+(L84-L80)/($J$61*($J$64))</f>
        <v>173079.0870468989</v>
      </c>
      <c r="M83" s="18">
        <f>M82+(M84-M80)/($J$61*($J$64))</f>
        <v>170728.36391255548</v>
      </c>
      <c r="AJ83" s="29">
        <v>39904</v>
      </c>
      <c r="AK83" s="30">
        <f t="shared" si="11"/>
        <v>294781.16666666669</v>
      </c>
      <c r="AL83" s="30">
        <f t="shared" si="12"/>
        <v>237777.33333333334</v>
      </c>
      <c r="AM83" s="30">
        <f t="shared" si="13"/>
        <v>284041.16666666669</v>
      </c>
    </row>
    <row r="84" spans="2:39">
      <c r="B84" s="13" t="s">
        <v>159</v>
      </c>
      <c r="C84" s="18">
        <f t="shared" si="10"/>
        <v>285562</v>
      </c>
      <c r="D84" s="18">
        <f t="shared" si="10"/>
        <v>228707</v>
      </c>
      <c r="E84" s="18">
        <f t="shared" si="10"/>
        <v>271344</v>
      </c>
      <c r="F84" s="18">
        <f t="shared" si="9"/>
        <v>262649</v>
      </c>
      <c r="I84" s="13">
        <v>1996</v>
      </c>
      <c r="J84" s="18">
        <f>C72</f>
        <v>186710.95458606692</v>
      </c>
      <c r="K84" s="18">
        <f>D72</f>
        <v>141665.56066551516</v>
      </c>
      <c r="L84" s="18">
        <f>E72</f>
        <v>174905.22061288057</v>
      </c>
      <c r="M84" s="18">
        <f>F72</f>
        <v>172252.81421212869</v>
      </c>
      <c r="AJ84" s="29">
        <v>39995</v>
      </c>
      <c r="AK84" s="30">
        <f t="shared" si="11"/>
        <v>301153.41666666669</v>
      </c>
      <c r="AL84" s="30">
        <f t="shared" si="12"/>
        <v>242159.33333333334</v>
      </c>
      <c r="AM84" s="30">
        <f t="shared" si="13"/>
        <v>291008.91666666669</v>
      </c>
    </row>
    <row r="85" spans="2:39">
      <c r="B85" s="13" t="s">
        <v>160</v>
      </c>
      <c r="C85" s="18">
        <f t="shared" si="10"/>
        <v>290533</v>
      </c>
      <c r="D85" s="18">
        <f t="shared" si="10"/>
        <v>234856</v>
      </c>
      <c r="E85" s="18">
        <f t="shared" si="10"/>
        <v>279396</v>
      </c>
      <c r="F85" s="18">
        <f t="shared" si="9"/>
        <v>270259</v>
      </c>
      <c r="I85" s="13"/>
      <c r="J85" s="18">
        <f>J84+(J88-J84)/($J$61*$J$62)</f>
        <v>187883.68326256663</v>
      </c>
      <c r="K85" s="18">
        <f>K84+(K88-K84)/($J$61*$J$62)</f>
        <v>142462.02192070123</v>
      </c>
      <c r="L85" s="18">
        <f>L84+(L88-L84)/($J$61*$J$62)</f>
        <v>175943.05244580869</v>
      </c>
      <c r="M85" s="18">
        <f>M84+(M88-M84)/($J$61*$J$62)</f>
        <v>173286.36527211143</v>
      </c>
      <c r="AJ85" s="29">
        <v>40087</v>
      </c>
      <c r="AK85" s="30">
        <f t="shared" si="11"/>
        <v>310711.79166666669</v>
      </c>
      <c r="AL85" s="30">
        <f t="shared" si="12"/>
        <v>248732.33333333334</v>
      </c>
      <c r="AM85" s="30">
        <f t="shared" si="13"/>
        <v>301460.54166666669</v>
      </c>
    </row>
    <row r="86" spans="2:39">
      <c r="B86" s="13" t="s">
        <v>161</v>
      </c>
      <c r="C86" s="18">
        <f t="shared" si="10"/>
        <v>316022</v>
      </c>
      <c r="D86" s="18">
        <f t="shared" si="10"/>
        <v>252384</v>
      </c>
      <c r="E86" s="18">
        <f t="shared" si="10"/>
        <v>307267</v>
      </c>
      <c r="F86" s="18">
        <f t="shared" si="9"/>
        <v>293385</v>
      </c>
      <c r="I86" s="13"/>
      <c r="J86" s="18">
        <f>J85+(J88-J84)/($J$61*$J$63)</f>
        <v>189642.77627731621</v>
      </c>
      <c r="K86" s="18">
        <f>K85+(K88-K84)/($J$61*$J$63)</f>
        <v>143656.71380348032</v>
      </c>
      <c r="L86" s="18">
        <f>L85+(L88-L84)/($J$61*$J$63)</f>
        <v>177499.80019520086</v>
      </c>
      <c r="M86" s="18">
        <f>M85+(M88-M84)/($J$61*$J$63)</f>
        <v>174836.69186208551</v>
      </c>
      <c r="AJ86" s="29">
        <v>40179</v>
      </c>
      <c r="AK86" s="30">
        <f t="shared" si="11"/>
        <v>316022</v>
      </c>
      <c r="AL86" s="30">
        <f t="shared" si="12"/>
        <v>252384</v>
      </c>
      <c r="AM86" s="30">
        <f t="shared" si="13"/>
        <v>307267</v>
      </c>
    </row>
    <row r="87" spans="2:39">
      <c r="B87" s="13" t="s">
        <v>162</v>
      </c>
      <c r="C87" s="18">
        <f t="shared" si="10"/>
        <v>322251</v>
      </c>
      <c r="D87" s="18">
        <f t="shared" si="10"/>
        <v>260186</v>
      </c>
      <c r="E87" s="18">
        <f t="shared" si="10"/>
        <v>315280</v>
      </c>
      <c r="F87" s="18">
        <f t="shared" si="9"/>
        <v>298285</v>
      </c>
      <c r="I87" s="13"/>
      <c r="J87" s="18">
        <f>J86+(J88-J84)/($J$61*($J$64))</f>
        <v>192281.41579944058</v>
      </c>
      <c r="K87" s="18">
        <f>K86+(K88-K84)/($J$61*($J$64))</f>
        <v>145448.75162764898</v>
      </c>
      <c r="L87" s="18">
        <f>L86+(L88-L84)/($J$61*($J$64))</f>
        <v>179834.92181928913</v>
      </c>
      <c r="M87" s="18">
        <f>M86+(M88-M84)/($J$61*($J$64))</f>
        <v>177162.18174704665</v>
      </c>
      <c r="AJ87" s="29">
        <v>40269</v>
      </c>
      <c r="AK87" s="30">
        <f t="shared" si="11"/>
        <v>317060.16666666669</v>
      </c>
      <c r="AL87" s="30">
        <f t="shared" si="12"/>
        <v>253684.33333333334</v>
      </c>
      <c r="AM87" s="30">
        <f t="shared" si="13"/>
        <v>308602.5</v>
      </c>
    </row>
    <row r="88" spans="2:39">
      <c r="B88" s="13" t="s">
        <v>163</v>
      </c>
      <c r="C88" s="18">
        <f t="shared" si="10"/>
        <v>329803</v>
      </c>
      <c r="D88" s="18">
        <f t="shared" si="10"/>
        <v>265830</v>
      </c>
      <c r="E88" s="18">
        <f t="shared" si="10"/>
        <v>324350</v>
      </c>
      <c r="F88" s="18">
        <f t="shared" si="9"/>
        <v>302869</v>
      </c>
      <c r="I88" s="13">
        <v>1997</v>
      </c>
      <c r="J88" s="18">
        <f>C73</f>
        <v>193747.32664506524</v>
      </c>
      <c r="K88" s="18">
        <f>D73</f>
        <v>146444.3281966316</v>
      </c>
      <c r="L88" s="18">
        <f>E73</f>
        <v>181132.21161044925</v>
      </c>
      <c r="M88" s="18">
        <f>F73</f>
        <v>178454.12057202504</v>
      </c>
      <c r="AJ88" s="29">
        <v>40360</v>
      </c>
      <c r="AK88" s="30">
        <f t="shared" si="11"/>
        <v>318617.41666666669</v>
      </c>
      <c r="AL88" s="30">
        <f t="shared" si="12"/>
        <v>255634.83333333334</v>
      </c>
      <c r="AM88" s="30">
        <f t="shared" si="13"/>
        <v>310605.75</v>
      </c>
    </row>
    <row r="89" spans="2:39">
      <c r="B89" s="13" t="s">
        <v>164</v>
      </c>
      <c r="C89" s="18">
        <f>C28</f>
        <v>338290</v>
      </c>
      <c r="D89" s="18">
        <f t="shared" si="10"/>
        <v>273760</v>
      </c>
      <c r="E89" s="18">
        <f t="shared" si="10"/>
        <v>336491</v>
      </c>
      <c r="F89" s="18">
        <f t="shared" si="9"/>
        <v>313156</v>
      </c>
      <c r="I89" s="13"/>
      <c r="J89" s="18">
        <f>J88+(J92-J88)/($J$61*$J$62)</f>
        <v>195355.4328615469</v>
      </c>
      <c r="K89" s="18">
        <f>K88+(K92-K88)/($J$61*$J$62)</f>
        <v>147880.33191140532</v>
      </c>
      <c r="L89" s="18">
        <f>L88+(L92-L88)/($J$61*$J$62)</f>
        <v>183015.23260065715</v>
      </c>
      <c r="M89" s="18">
        <f>M88+(M92-M88)/($J$61*$J$62)</f>
        <v>179937.67194989181</v>
      </c>
      <c r="AJ89" s="29">
        <v>40452</v>
      </c>
      <c r="AK89" s="30">
        <f t="shared" si="11"/>
        <v>320953.29166666669</v>
      </c>
      <c r="AL89" s="30">
        <f t="shared" si="12"/>
        <v>258560.58333333334</v>
      </c>
      <c r="AM89" s="30">
        <f t="shared" si="13"/>
        <v>313610.625</v>
      </c>
    </row>
    <row r="90" spans="2:39">
      <c r="I90" s="13"/>
      <c r="J90" s="18">
        <f>J89+(J92-J88)/($J$61*$J$63)</f>
        <v>197767.59218626938</v>
      </c>
      <c r="K90" s="18">
        <f>K89+(K92-K88)/($J$61*$J$63)</f>
        <v>150034.33748356588</v>
      </c>
      <c r="L90" s="18">
        <f>L89+(L92-L88)/($J$61*$J$63)</f>
        <v>185839.76408596899</v>
      </c>
      <c r="M90" s="18">
        <f>M89+(M92-M88)/($J$61*$J$63)</f>
        <v>182162.99901669196</v>
      </c>
      <c r="AJ90" s="29">
        <v>40544</v>
      </c>
      <c r="AK90" s="30">
        <f t="shared" si="11"/>
        <v>322251</v>
      </c>
      <c r="AL90" s="30">
        <f t="shared" si="12"/>
        <v>260186</v>
      </c>
      <c r="AM90" s="30">
        <f t="shared" si="13"/>
        <v>315280</v>
      </c>
    </row>
    <row r="91" spans="2:39">
      <c r="C91" s="16">
        <f>(C89-C68)/C68</f>
        <v>1.1685421592379359</v>
      </c>
      <c r="D91" s="16">
        <f t="shared" ref="D91:F91" si="14">(D89-D68)/D68</f>
        <v>1.2772321753324762</v>
      </c>
      <c r="E91" s="16">
        <f t="shared" si="14"/>
        <v>1.3590401495010356</v>
      </c>
      <c r="F91" s="16">
        <f t="shared" si="14"/>
        <v>1.1730871352648213</v>
      </c>
      <c r="I91" s="13"/>
      <c r="J91" s="18">
        <f>J90+(J92-J88)/($J$61*($J$64))</f>
        <v>201385.8311733531</v>
      </c>
      <c r="K91" s="18">
        <f>K90+(K92-K88)/($J$61*($J$64))</f>
        <v>153265.34584180673</v>
      </c>
      <c r="L91" s="18">
        <f>L90+(L92-L88)/($J$61*($J$64))</f>
        <v>190076.56131393675</v>
      </c>
      <c r="M91" s="18">
        <f>M90+(M92-M88)/($J$61*($J$64))</f>
        <v>185500.98961689218</v>
      </c>
      <c r="AJ91" s="29">
        <v>40634</v>
      </c>
      <c r="AK91" s="30">
        <f t="shared" si="11"/>
        <v>323509.66666666669</v>
      </c>
      <c r="AL91" s="30">
        <f t="shared" si="12"/>
        <v>261126.66666666666</v>
      </c>
      <c r="AM91" s="30">
        <f t="shared" si="13"/>
        <v>316791.66666666669</v>
      </c>
    </row>
    <row r="92" spans="2:39">
      <c r="I92" s="13">
        <v>1998</v>
      </c>
      <c r="J92" s="18">
        <f>C74</f>
        <v>203395.96394395514</v>
      </c>
      <c r="K92" s="18">
        <f>D74</f>
        <v>155060.35048527387</v>
      </c>
      <c r="L92" s="18">
        <f>E74</f>
        <v>192430.3375516966</v>
      </c>
      <c r="M92" s="18">
        <f>F74</f>
        <v>187355.42883922567</v>
      </c>
      <c r="AJ92" s="29">
        <v>40725</v>
      </c>
      <c r="AK92" s="30">
        <f t="shared" si="11"/>
        <v>325397.66666666669</v>
      </c>
      <c r="AL92" s="30">
        <f t="shared" si="12"/>
        <v>262537.66666666663</v>
      </c>
      <c r="AM92" s="30">
        <f t="shared" si="13"/>
        <v>319059.16666666669</v>
      </c>
    </row>
    <row r="93" spans="2:39">
      <c r="I93" s="13"/>
      <c r="J93" s="18">
        <f>J92+(J96-J92)/($J$61*$J$62)</f>
        <v>204600.27249089791</v>
      </c>
      <c r="K93" s="18">
        <f>K92+(K96-K92)/($J$61*$J$62)</f>
        <v>156201.75248063105</v>
      </c>
      <c r="L93" s="18">
        <f>L92+(L96-L92)/($J$61*$J$62)</f>
        <v>194070.08305424123</v>
      </c>
      <c r="M93" s="18">
        <f>M92+(M96-M92)/($J$61*$J$62)</f>
        <v>188551.06514982216</v>
      </c>
      <c r="AJ93" s="29">
        <v>40817</v>
      </c>
      <c r="AK93" s="30">
        <f t="shared" si="11"/>
        <v>328229.66666666669</v>
      </c>
      <c r="AL93" s="30">
        <f t="shared" si="12"/>
        <v>264654.16666666663</v>
      </c>
      <c r="AM93" s="30">
        <f t="shared" si="13"/>
        <v>322460.41666666669</v>
      </c>
    </row>
    <row r="94" spans="2:39">
      <c r="I94" s="13"/>
      <c r="J94" s="18">
        <f>J93+(J96-J92)/($J$61*$J$63)</f>
        <v>206406.73531131208</v>
      </c>
      <c r="K94" s="18">
        <f>K93+(K96-K92)/($J$61*$J$63)</f>
        <v>157913.85547366686</v>
      </c>
      <c r="L94" s="18">
        <f>L93+(L96-L92)/($J$61*$J$63)</f>
        <v>196529.70130805817</v>
      </c>
      <c r="M94" s="18">
        <f>M93+(M96-M92)/($J$61*$J$63)</f>
        <v>190344.51961571688</v>
      </c>
      <c r="AJ94" s="29">
        <v>40909</v>
      </c>
      <c r="AK94" s="30">
        <f t="shared" si="11"/>
        <v>329803</v>
      </c>
      <c r="AL94" s="30">
        <f t="shared" si="12"/>
        <v>265830</v>
      </c>
      <c r="AM94" s="30">
        <f t="shared" si="13"/>
        <v>324350</v>
      </c>
    </row>
    <row r="95" spans="2:39">
      <c r="I95" s="13"/>
      <c r="J95" s="18">
        <f>J94+(J96-J92)/($J$61*($J$64))</f>
        <v>209116.42954193329</v>
      </c>
      <c r="K95" s="18">
        <f>K94+(K96-K92)/($J$61*($J$64))</f>
        <v>160482.00996322054</v>
      </c>
      <c r="L95" s="18">
        <f>L94+(L96-L92)/($J$61*($J$64))</f>
        <v>200219.12868878359</v>
      </c>
      <c r="M95" s="18">
        <f>M94+(M96-M92)/($J$61*($J$64))</f>
        <v>193034.70131455897</v>
      </c>
      <c r="AJ95" s="29">
        <v>41000</v>
      </c>
      <c r="AK95" s="30">
        <f t="shared" si="11"/>
        <v>331217.5</v>
      </c>
      <c r="AL95" s="30">
        <f t="shared" si="12"/>
        <v>267151.66666666669</v>
      </c>
      <c r="AM95" s="30">
        <f t="shared" si="13"/>
        <v>326373.5</v>
      </c>
    </row>
    <row r="96" spans="2:39">
      <c r="I96" s="13">
        <v>1999</v>
      </c>
      <c r="J96" s="18">
        <f>C75</f>
        <v>210621.81522561173</v>
      </c>
      <c r="K96" s="18">
        <f>D75</f>
        <v>161908.76245741703</v>
      </c>
      <c r="L96" s="18">
        <f>E75</f>
        <v>202268.81056696438</v>
      </c>
      <c r="M96" s="18">
        <f>F75</f>
        <v>194529.24670280458</v>
      </c>
      <c r="AJ96" s="29">
        <v>41091</v>
      </c>
      <c r="AK96" s="30">
        <f t="shared" si="11"/>
        <v>333339.25</v>
      </c>
      <c r="AL96" s="30">
        <f t="shared" si="12"/>
        <v>269134.16666666669</v>
      </c>
      <c r="AM96" s="30">
        <f t="shared" si="13"/>
        <v>329408.75</v>
      </c>
    </row>
    <row r="97" spans="9:39">
      <c r="I97" s="13"/>
      <c r="J97" s="18">
        <f>J96+(J100-J96)/($J$61*$J$62)</f>
        <v>212403.17935467645</v>
      </c>
      <c r="K97" s="18">
        <f>K96+(K100-K96)/($J$61*$J$62)</f>
        <v>163361.13538118085</v>
      </c>
      <c r="L97" s="18">
        <f>L96+(L100-L96)/($J$61*$J$62)</f>
        <v>203701.17547247032</v>
      </c>
      <c r="M97" s="18">
        <f>M96+(M100-M96)/($J$61*$J$62)</f>
        <v>195884.70558567048</v>
      </c>
      <c r="AJ97" s="29">
        <v>41183</v>
      </c>
      <c r="AK97" s="30">
        <f t="shared" si="11"/>
        <v>336521.875</v>
      </c>
      <c r="AL97" s="30">
        <f t="shared" si="12"/>
        <v>272107.91666666669</v>
      </c>
      <c r="AM97" s="30">
        <f t="shared" si="13"/>
        <v>333961.625</v>
      </c>
    </row>
    <row r="98" spans="9:39">
      <c r="I98" s="13"/>
      <c r="J98" s="18">
        <f>J97+(J100-J96)/($J$61*$J$63)</f>
        <v>215075.22554827353</v>
      </c>
      <c r="K98" s="18">
        <f>K97+(K100-K96)/($J$61*$J$63)</f>
        <v>165539.69476682658</v>
      </c>
      <c r="L98" s="18">
        <f>L97+(L100-L96)/($J$61*$J$63)</f>
        <v>205849.72283072921</v>
      </c>
      <c r="M98" s="18">
        <f>M97+(M100-M96)/($J$61*$J$63)</f>
        <v>197917.89390996934</v>
      </c>
      <c r="AJ98" s="29">
        <v>41275</v>
      </c>
      <c r="AK98" s="30">
        <f t="shared" si="11"/>
        <v>338290</v>
      </c>
      <c r="AL98" s="30">
        <f t="shared" si="12"/>
        <v>273760</v>
      </c>
      <c r="AM98" s="30">
        <f t="shared" si="13"/>
        <v>336491</v>
      </c>
    </row>
    <row r="99" spans="9:39">
      <c r="I99" s="13"/>
      <c r="J99" s="18">
        <f>J98+(J100-J96)/($J$61*($J$64))</f>
        <v>219083.29483866913</v>
      </c>
      <c r="K99" s="18">
        <f>K98+(K100-K96)/($J$61*($J$64))</f>
        <v>168807.5338452952</v>
      </c>
      <c r="L99" s="18">
        <f>L98+(L100-L96)/($J$61*($J$64))</f>
        <v>209072.54386811756</v>
      </c>
      <c r="M99" s="18">
        <f>M98+(M100-M96)/($J$61*($J$64))</f>
        <v>200967.67639641761</v>
      </c>
      <c r="AJ99" s="29">
        <v>41365</v>
      </c>
      <c r="AK99" s="30">
        <f t="shared" si="11"/>
        <v>338741.05333333334</v>
      </c>
      <c r="AL99" s="30">
        <f t="shared" si="12"/>
        <v>274125.01333333331</v>
      </c>
      <c r="AM99" s="30">
        <f t="shared" si="13"/>
        <v>336939.65466666664</v>
      </c>
    </row>
    <row r="100" spans="9:39">
      <c r="I100" s="13">
        <v>2000</v>
      </c>
      <c r="J100" s="18">
        <f>C76</f>
        <v>221310</v>
      </c>
      <c r="K100" s="18">
        <f>D76</f>
        <v>170623</v>
      </c>
      <c r="L100" s="18">
        <f>E76</f>
        <v>210863</v>
      </c>
      <c r="M100" s="18">
        <f>F76</f>
        <v>202662</v>
      </c>
      <c r="AJ100" s="29">
        <v>41456</v>
      </c>
      <c r="AK100" s="30">
        <f t="shared" si="11"/>
        <v>339417.63333333336</v>
      </c>
      <c r="AL100" s="30">
        <f t="shared" si="12"/>
        <v>274672.53333333333</v>
      </c>
      <c r="AM100" s="30">
        <f t="shared" si="13"/>
        <v>337612.63666666666</v>
      </c>
    </row>
    <row r="101" spans="9:39">
      <c r="I101" s="13"/>
      <c r="J101" s="18">
        <f>J100+(J104-J100)/($J$61*$J$62)</f>
        <v>222606</v>
      </c>
      <c r="K101" s="18">
        <f>K100+(K104-K100)/($J$61*$J$62)</f>
        <v>171764</v>
      </c>
      <c r="L101" s="18">
        <f>L100+(L104-L100)/($J$61*$J$62)</f>
        <v>212419</v>
      </c>
      <c r="M101" s="18">
        <f>M100+(M104-M100)/($J$61*$J$62)</f>
        <v>203805</v>
      </c>
      <c r="AJ101" s="29">
        <v>41548</v>
      </c>
      <c r="AK101" s="30">
        <f t="shared" si="11"/>
        <v>340432.50333333336</v>
      </c>
      <c r="AL101" s="30">
        <f t="shared" si="12"/>
        <v>275493.81333333335</v>
      </c>
      <c r="AM101" s="30">
        <f t="shared" si="13"/>
        <v>338622.10966666666</v>
      </c>
    </row>
    <row r="102" spans="9:39">
      <c r="I102" s="13"/>
      <c r="J102" s="18">
        <f>J101+(J104-J100)/($J$61*$J$63)</f>
        <v>224550</v>
      </c>
      <c r="K102" s="18">
        <f>K101+(K104-K100)/($J$61*$J$63)</f>
        <v>173475.5</v>
      </c>
      <c r="L102" s="18">
        <f>L101+(L104-L100)/($J$61*$J$63)</f>
        <v>214753</v>
      </c>
      <c r="M102" s="18">
        <f>M101+(M104-M100)/($J$61*$J$63)</f>
        <v>205519.5</v>
      </c>
      <c r="AJ102" s="29">
        <v>41640</v>
      </c>
      <c r="AK102" s="30">
        <f t="shared" si="11"/>
        <v>340996.32</v>
      </c>
      <c r="AL102" s="30">
        <f t="shared" si="12"/>
        <v>275950.08000000002</v>
      </c>
      <c r="AM102" s="30">
        <f t="shared" si="13"/>
        <v>339182.92800000001</v>
      </c>
    </row>
    <row r="103" spans="9:39">
      <c r="I103" s="13"/>
      <c r="J103" s="18">
        <f>J102+(J104-J100)/($J$61*($J$64))</f>
        <v>227466</v>
      </c>
      <c r="K103" s="18">
        <f>K102+(K104-K100)/($J$61*($J$64))</f>
        <v>176042.75</v>
      </c>
      <c r="L103" s="18">
        <f>L102+(L104-L100)/($J$61*($J$64))</f>
        <v>218254</v>
      </c>
      <c r="M103" s="18">
        <f>M102+(M104-M100)/($J$61*($J$64))</f>
        <v>208091.25</v>
      </c>
      <c r="AJ103" s="29">
        <v>41730</v>
      </c>
      <c r="AK103" s="30">
        <f t="shared" si="11"/>
        <v>341450.98176</v>
      </c>
      <c r="AL103" s="30">
        <f t="shared" si="12"/>
        <v>276547.97184000001</v>
      </c>
      <c r="AM103" s="30">
        <f t="shared" si="13"/>
        <v>340172.38390385744</v>
      </c>
    </row>
    <row r="104" spans="9:39">
      <c r="I104" s="13">
        <v>2001</v>
      </c>
      <c r="J104" s="18">
        <f>C77</f>
        <v>229086</v>
      </c>
      <c r="K104" s="18">
        <f>D77</f>
        <v>177469</v>
      </c>
      <c r="L104" s="18">
        <f>E77</f>
        <v>220199</v>
      </c>
      <c r="M104" s="18">
        <f>F77</f>
        <v>209520</v>
      </c>
      <c r="AJ104" s="29">
        <v>41821</v>
      </c>
      <c r="AK104" s="30">
        <f t="shared" si="11"/>
        <v>342132.97440000001</v>
      </c>
      <c r="AL104" s="30">
        <f t="shared" si="12"/>
        <v>277444.80960000004</v>
      </c>
      <c r="AM104" s="30">
        <f t="shared" si="13"/>
        <v>341656.56775964354</v>
      </c>
    </row>
    <row r="105" spans="9:39">
      <c r="I105" s="13"/>
      <c r="J105" s="18">
        <f>J104+(J108-J104)/($J$61*$J$62)</f>
        <v>230615.66666666666</v>
      </c>
      <c r="K105" s="18">
        <f>K104+(K108-K104)/($J$61*$J$62)</f>
        <v>179034.83333333334</v>
      </c>
      <c r="L105" s="18">
        <f>L104+(L108-L104)/($J$61*$J$62)</f>
        <v>221541.83333333334</v>
      </c>
      <c r="M105" s="18">
        <f>M104+(M108-M104)/($J$61*$J$62)</f>
        <v>210919.83333333334</v>
      </c>
      <c r="AJ105" s="29">
        <v>41913</v>
      </c>
      <c r="AK105" s="30">
        <f t="shared" si="11"/>
        <v>343155.96335999999</v>
      </c>
      <c r="AL105" s="30">
        <f t="shared" si="12"/>
        <v>278790.06624000001</v>
      </c>
      <c r="AM105" s="30">
        <f t="shared" si="13"/>
        <v>343882.8435433227</v>
      </c>
    </row>
    <row r="106" spans="9:39">
      <c r="I106" s="13"/>
      <c r="J106" s="18">
        <f>J105+(J108-J104)/($J$61*$J$63)</f>
        <v>232910.16666666666</v>
      </c>
      <c r="K106" s="18">
        <f>K105+(K108-K104)/($J$61*$J$63)</f>
        <v>181383.58333333334</v>
      </c>
      <c r="L106" s="18">
        <f>L105+(L108-L104)/($J$61*$J$63)</f>
        <v>223556.08333333334</v>
      </c>
      <c r="M106" s="18">
        <f>M105+(M108-M104)/($J$61*$J$63)</f>
        <v>213019.58333333334</v>
      </c>
      <c r="AJ106" s="29">
        <v>42005</v>
      </c>
      <c r="AK106" s="30">
        <f t="shared" si="11"/>
        <v>343724.29055999999</v>
      </c>
      <c r="AL106" s="30">
        <f t="shared" si="12"/>
        <v>279537.43104</v>
      </c>
      <c r="AM106" s="30">
        <f t="shared" si="13"/>
        <v>345119.66342314449</v>
      </c>
    </row>
    <row r="107" spans="9:39">
      <c r="I107" s="13"/>
      <c r="J107" s="18">
        <f>J106+(J108-J104)/($J$61*($J$64))</f>
        <v>236351.91666666666</v>
      </c>
      <c r="K107" s="18">
        <f>K106+(K108-K104)/($J$61*($J$64))</f>
        <v>184906.70833333334</v>
      </c>
      <c r="L107" s="18">
        <f>L106+(L108-L104)/($J$61*($J$64))</f>
        <v>226577.45833333334</v>
      </c>
      <c r="M107" s="18">
        <f>M106+(M108-M104)/($J$61*($J$64))</f>
        <v>216169.20833333334</v>
      </c>
      <c r="R107" s="10" t="s">
        <v>147</v>
      </c>
      <c r="S107" s="10" t="s">
        <v>148</v>
      </c>
      <c r="T107" s="10" t="s">
        <v>149</v>
      </c>
      <c r="U107" s="13" t="s">
        <v>150</v>
      </c>
      <c r="AJ107" s="29">
        <v>42095</v>
      </c>
      <c r="AK107" s="30">
        <f t="shared" si="11"/>
        <v>344812.75081344001</v>
      </c>
      <c r="AL107" s="30">
        <f t="shared" si="12"/>
        <v>280655.58076416003</v>
      </c>
      <c r="AM107" s="30">
        <f t="shared" si="13"/>
        <v>346759.15720515489</v>
      </c>
    </row>
    <row r="108" spans="9:39">
      <c r="I108" s="13">
        <v>2002</v>
      </c>
      <c r="J108" s="18">
        <f>C78</f>
        <v>238264</v>
      </c>
      <c r="K108" s="18">
        <f>D78</f>
        <v>186864</v>
      </c>
      <c r="L108" s="18">
        <f>E78</f>
        <v>228256</v>
      </c>
      <c r="M108" s="18">
        <f>F78</f>
        <v>217919</v>
      </c>
      <c r="Q108" s="13">
        <v>2002</v>
      </c>
      <c r="R108" s="19">
        <f t="shared" ref="R108:U139" si="15">(J108-J104)/J104</f>
        <v>4.0063556917489501E-2</v>
      </c>
      <c r="S108" s="19">
        <f t="shared" si="15"/>
        <v>5.2938823118403776E-2</v>
      </c>
      <c r="T108" s="19">
        <f t="shared" si="15"/>
        <v>3.6589630288965891E-2</v>
      </c>
      <c r="U108" s="19">
        <f t="shared" si="15"/>
        <v>4.0086865215731196E-2</v>
      </c>
      <c r="AJ108" s="29">
        <v>42186</v>
      </c>
      <c r="AK108" s="30">
        <f t="shared" si="11"/>
        <v>346445.44119360001</v>
      </c>
      <c r="AL108" s="30">
        <f t="shared" si="12"/>
        <v>282332.80535040004</v>
      </c>
      <c r="AM108" s="30">
        <f t="shared" si="13"/>
        <v>349218.39787817048</v>
      </c>
    </row>
    <row r="109" spans="9:39">
      <c r="I109" s="13"/>
      <c r="J109" s="18">
        <f>J108+(J112-J108)/($J$61*$J$62)</f>
        <v>239332</v>
      </c>
      <c r="K109" s="18">
        <f>K108+(K112-K108)/($J$61*$J$62)</f>
        <v>187820.16666666666</v>
      </c>
      <c r="L109" s="18">
        <f>L108+(L112-L108)/($J$61*$J$62)</f>
        <v>228987.5</v>
      </c>
      <c r="M109" s="18">
        <f>M108+(M112-M108)/($J$61*$J$62)</f>
        <v>219206.66666666666</v>
      </c>
      <c r="Q109" s="13"/>
      <c r="R109" s="19">
        <f t="shared" si="15"/>
        <v>3.779592886866609E-2</v>
      </c>
      <c r="S109" s="19">
        <f t="shared" si="15"/>
        <v>4.907052538193208E-2</v>
      </c>
      <c r="T109" s="19">
        <f t="shared" si="15"/>
        <v>3.3608400520292965E-2</v>
      </c>
      <c r="U109" s="19">
        <f t="shared" si="15"/>
        <v>3.9289018971662919E-2</v>
      </c>
      <c r="AJ109" s="29">
        <v>42278</v>
      </c>
      <c r="AK109" s="30">
        <f t="shared" si="11"/>
        <v>348894.47676384001</v>
      </c>
      <c r="AL109" s="30">
        <f t="shared" si="12"/>
        <v>284848.64222976007</v>
      </c>
      <c r="AM109" s="30">
        <f t="shared" si="13"/>
        <v>352907.25888769387</v>
      </c>
    </row>
    <row r="110" spans="9:39">
      <c r="I110" s="13"/>
      <c r="J110" s="18">
        <f>J109+(J112-J108)/($J$61*$J$63)</f>
        <v>240934</v>
      </c>
      <c r="K110" s="18">
        <f>K109+(K112-K108)/($J$61*$J$63)</f>
        <v>189254.41666666666</v>
      </c>
      <c r="L110" s="18">
        <f>L109+(L112-L108)/($J$61*$J$63)</f>
        <v>230084.75</v>
      </c>
      <c r="M110" s="18">
        <f>M109+(M112-M108)/($J$61*$J$63)</f>
        <v>221138.16666666666</v>
      </c>
      <c r="Q110" s="13"/>
      <c r="R110" s="19">
        <f t="shared" si="15"/>
        <v>3.445033528663774E-2</v>
      </c>
      <c r="S110" s="19">
        <f t="shared" si="15"/>
        <v>4.3393305991032707E-2</v>
      </c>
      <c r="T110" s="19">
        <f t="shared" si="15"/>
        <v>2.9203708390847443E-2</v>
      </c>
      <c r="U110" s="19">
        <f t="shared" si="15"/>
        <v>3.8111910681138381E-2</v>
      </c>
      <c r="AJ110" s="29">
        <v>42370</v>
      </c>
      <c r="AK110" s="30">
        <f t="shared" ref="AK110" si="16">J164</f>
        <v>350255.05208063999</v>
      </c>
      <c r="AL110" s="30">
        <f t="shared" ref="AL110" si="17">K164</f>
        <v>286246.32938496</v>
      </c>
      <c r="AM110" s="30">
        <f t="shared" ref="AM110" si="18">L164</f>
        <v>354956.62611520692</v>
      </c>
    </row>
    <row r="111" spans="9:39">
      <c r="I111" s="13"/>
      <c r="J111" s="18">
        <f>J110+(J112-J108)/($J$61*($J$64))</f>
        <v>243337</v>
      </c>
      <c r="K111" s="18">
        <f>K110+(K112-K108)/($J$61*($J$64))</f>
        <v>191405.79166666666</v>
      </c>
      <c r="L111" s="18">
        <f>L110+(L112-L108)/($J$61*($J$64))</f>
        <v>231730.625</v>
      </c>
      <c r="M111" s="18">
        <f>M110+(M112-M108)/($J$61*($J$64))</f>
        <v>224035.41666666666</v>
      </c>
      <c r="Q111" s="13"/>
      <c r="R111" s="19">
        <f t="shared" si="15"/>
        <v>2.9553741014017629E-2</v>
      </c>
      <c r="S111" s="19">
        <f t="shared" si="15"/>
        <v>3.5147904540149759E-2</v>
      </c>
      <c r="T111" s="19">
        <f t="shared" si="15"/>
        <v>2.2743509899760136E-2</v>
      </c>
      <c r="U111" s="19">
        <f t="shared" si="15"/>
        <v>3.6389124954390381E-2</v>
      </c>
    </row>
    <row r="112" spans="9:39">
      <c r="I112" s="13">
        <v>2003</v>
      </c>
      <c r="J112" s="18">
        <f>C79</f>
        <v>244672</v>
      </c>
      <c r="K112" s="18">
        <f>D79</f>
        <v>192601</v>
      </c>
      <c r="L112" s="18">
        <f>E79</f>
        <v>232645</v>
      </c>
      <c r="M112" s="18">
        <f>F79</f>
        <v>225645</v>
      </c>
      <c r="Q112" s="13">
        <v>2003</v>
      </c>
      <c r="R112" s="19">
        <f t="shared" si="15"/>
        <v>2.6894537152066616E-2</v>
      </c>
      <c r="S112" s="19">
        <f t="shared" si="15"/>
        <v>3.0701472728829522E-2</v>
      </c>
      <c r="T112" s="19">
        <f t="shared" si="15"/>
        <v>1.9228410206084397E-2</v>
      </c>
      <c r="U112" s="19">
        <f t="shared" si="15"/>
        <v>3.545354007681753E-2</v>
      </c>
    </row>
    <row r="113" spans="9:21">
      <c r="I113" s="13"/>
      <c r="J113" s="18">
        <f>J112+(J116-J112)/($J$61*$J$62)</f>
        <v>247019.66666666666</v>
      </c>
      <c r="K113" s="18">
        <f>K112+(K116-K112)/($J$61*$J$62)</f>
        <v>194213.33333333334</v>
      </c>
      <c r="L113" s="18">
        <f>L112+(L116-L112)/($J$61*$J$62)</f>
        <v>234948.16666666666</v>
      </c>
      <c r="M113" s="18">
        <f>M112+(M116-M112)/($J$61*$J$62)</f>
        <v>227555.16666666666</v>
      </c>
      <c r="Q113" s="13"/>
      <c r="R113" s="19">
        <f t="shared" si="15"/>
        <v>3.2121348865453252E-2</v>
      </c>
      <c r="S113" s="19">
        <f t="shared" si="15"/>
        <v>3.403876580523401E-2</v>
      </c>
      <c r="T113" s="19">
        <f t="shared" si="15"/>
        <v>2.6030532962133989E-2</v>
      </c>
      <c r="U113" s="19">
        <f t="shared" si="15"/>
        <v>3.8085064322861226E-2</v>
      </c>
    </row>
    <row r="114" spans="9:21">
      <c r="I114" s="13"/>
      <c r="J114" s="18">
        <f>J113+(J116-J112)/($J$61*$J$63)</f>
        <v>250541.16666666666</v>
      </c>
      <c r="K114" s="18">
        <f>K113+(K116-K112)/($J$61*$J$63)</f>
        <v>196631.83333333334</v>
      </c>
      <c r="L114" s="18">
        <f>L113+(L116-L112)/($J$61*$J$63)</f>
        <v>238402.91666666666</v>
      </c>
      <c r="M114" s="18">
        <f>M113+(M116-M112)/($J$61*$J$63)</f>
        <v>230420.41666666666</v>
      </c>
      <c r="Q114" s="13"/>
      <c r="R114" s="19">
        <f t="shared" si="15"/>
        <v>3.9874682139783749E-2</v>
      </c>
      <c r="S114" s="19">
        <f t="shared" si="15"/>
        <v>3.8981476874383927E-2</v>
      </c>
      <c r="T114" s="19">
        <f t="shared" si="15"/>
        <v>3.6152620574230396E-2</v>
      </c>
      <c r="U114" s="19">
        <f t="shared" si="15"/>
        <v>4.1974889002275355E-2</v>
      </c>
    </row>
    <row r="115" spans="9:21">
      <c r="I115" s="13"/>
      <c r="J115" s="18">
        <f>J114+(J116-J112)/($J$61*($J$64))</f>
        <v>255823.41666666666</v>
      </c>
      <c r="K115" s="18">
        <f>K114+(K116-K112)/($J$61*($J$64))</f>
        <v>200259.58333333334</v>
      </c>
      <c r="L115" s="18">
        <f>L114+(L116-L112)/($J$61*($J$64))</f>
        <v>243585.04166666666</v>
      </c>
      <c r="M115" s="18">
        <f>M114+(M116-M112)/($J$61*($J$64))</f>
        <v>234718.29166666666</v>
      </c>
      <c r="Q115" s="13"/>
      <c r="R115" s="19">
        <f t="shared" si="15"/>
        <v>5.131326788226475E-2</v>
      </c>
      <c r="S115" s="19">
        <f t="shared" si="15"/>
        <v>4.6256654981922239E-2</v>
      </c>
      <c r="T115" s="19">
        <f t="shared" si="15"/>
        <v>5.1156020774840001E-2</v>
      </c>
      <c r="U115" s="19">
        <f t="shared" si="15"/>
        <v>4.7683866948120185E-2</v>
      </c>
    </row>
    <row r="116" spans="9:21">
      <c r="I116" s="13">
        <v>2004</v>
      </c>
      <c r="J116" s="18">
        <f>C80</f>
        <v>258758</v>
      </c>
      <c r="K116" s="18">
        <f>D80</f>
        <v>202275</v>
      </c>
      <c r="L116" s="18">
        <f>E80</f>
        <v>246464</v>
      </c>
      <c r="M116" s="18">
        <f>F80</f>
        <v>237106</v>
      </c>
      <c r="Q116" s="13">
        <v>2004</v>
      </c>
      <c r="R116" s="19">
        <f t="shared" si="15"/>
        <v>5.7570952131833636E-2</v>
      </c>
      <c r="S116" s="19">
        <f t="shared" si="15"/>
        <v>5.0228191961620136E-2</v>
      </c>
      <c r="T116" s="19">
        <f t="shared" si="15"/>
        <v>5.9399514281415891E-2</v>
      </c>
      <c r="U116" s="19">
        <f t="shared" si="15"/>
        <v>5.0792173546943209E-2</v>
      </c>
    </row>
    <row r="117" spans="9:21">
      <c r="I117" s="13"/>
      <c r="J117" s="18">
        <f>J116+(J120-J116)/($J$61*$J$62)</f>
        <v>260576.33333333334</v>
      </c>
      <c r="K117" s="18">
        <f>K116+(K120-K116)/($J$61*$J$62)</f>
        <v>203609.5</v>
      </c>
      <c r="L117" s="18">
        <f>L116+(L120-L116)/($J$61*$J$62)</f>
        <v>248300.5</v>
      </c>
      <c r="M117" s="18">
        <f>M116+(M120-M116)/($J$61*$J$62)</f>
        <v>239414.66666666666</v>
      </c>
      <c r="Q117" s="13"/>
      <c r="R117" s="19">
        <f t="shared" si="15"/>
        <v>5.4880920412544831E-2</v>
      </c>
      <c r="S117" s="19">
        <f t="shared" si="15"/>
        <v>4.8380646711519926E-2</v>
      </c>
      <c r="T117" s="19">
        <f t="shared" si="15"/>
        <v>5.6830974775287361E-2</v>
      </c>
      <c r="U117" s="19">
        <f t="shared" si="15"/>
        <v>5.2117032426569093E-2</v>
      </c>
    </row>
    <row r="118" spans="9:21">
      <c r="I118" s="13"/>
      <c r="J118" s="18">
        <f>J117+(J120-J116)/($J$61*$J$63)</f>
        <v>263303.83333333337</v>
      </c>
      <c r="K118" s="18">
        <f>K117+(K120-K116)/($J$61*$J$63)</f>
        <v>205611.25</v>
      </c>
      <c r="L118" s="18">
        <f>L117+(L120-L116)/($J$61*$J$63)</f>
        <v>251055.25</v>
      </c>
      <c r="M118" s="18">
        <f>M117+(M120-M116)/($J$61*$J$63)</f>
        <v>242877.66666666666</v>
      </c>
      <c r="Q118" s="13"/>
      <c r="R118" s="19">
        <f t="shared" si="15"/>
        <v>5.0940397685809644E-2</v>
      </c>
      <c r="S118" s="19">
        <f t="shared" si="15"/>
        <v>4.5666139172107552E-2</v>
      </c>
      <c r="T118" s="19">
        <f t="shared" si="15"/>
        <v>5.3071218717612209E-2</v>
      </c>
      <c r="U118" s="19">
        <f t="shared" si="15"/>
        <v>5.4063134596362812E-2</v>
      </c>
    </row>
    <row r="119" spans="9:21">
      <c r="I119" s="13"/>
      <c r="J119" s="18">
        <f>J118+(J120-J116)/($J$61*($J$64))</f>
        <v>267395.08333333337</v>
      </c>
      <c r="K119" s="18">
        <f>K118+(K120-K116)/($J$61*($J$64))</f>
        <v>208613.875</v>
      </c>
      <c r="L119" s="18">
        <f>L118+(L120-L116)/($J$61*($J$64))</f>
        <v>255187.375</v>
      </c>
      <c r="M119" s="18">
        <f>M118+(M120-M116)/($J$61*($J$64))</f>
        <v>248072.16666666666</v>
      </c>
      <c r="Q119" s="13"/>
      <c r="R119" s="19">
        <f t="shared" si="15"/>
        <v>4.5233023690495033E-2</v>
      </c>
      <c r="S119" s="19">
        <f t="shared" si="15"/>
        <v>4.1717312737842294E-2</v>
      </c>
      <c r="T119" s="19">
        <f t="shared" si="15"/>
        <v>4.7631550993227766E-2</v>
      </c>
      <c r="U119" s="19">
        <f t="shared" si="15"/>
        <v>5.6893201229346033E-2</v>
      </c>
    </row>
    <row r="120" spans="9:21">
      <c r="I120" s="13">
        <v>2005</v>
      </c>
      <c r="J120" s="18">
        <f>C81</f>
        <v>269668</v>
      </c>
      <c r="K120" s="18">
        <f>D81</f>
        <v>210282</v>
      </c>
      <c r="L120" s="18">
        <f>E81</f>
        <v>257483</v>
      </c>
      <c r="M120" s="18">
        <f>F81</f>
        <v>250958</v>
      </c>
      <c r="Q120" s="13">
        <v>2005</v>
      </c>
      <c r="R120" s="19">
        <f t="shared" si="15"/>
        <v>4.2162947619010814E-2</v>
      </c>
      <c r="S120" s="19">
        <f t="shared" si="15"/>
        <v>3.9584723767148687E-2</v>
      </c>
      <c r="T120" s="19">
        <f t="shared" si="15"/>
        <v>4.4708354972734357E-2</v>
      </c>
      <c r="U120" s="19">
        <f t="shared" si="15"/>
        <v>5.8421128103042522E-2</v>
      </c>
    </row>
    <row r="121" spans="9:21">
      <c r="I121" s="13"/>
      <c r="J121" s="18">
        <f>J120+(J124-J120)/($J$61*$J$62)</f>
        <v>271476.33333333331</v>
      </c>
      <c r="K121" s="18">
        <f>K120+(K124-K120)/($J$61*$J$62)</f>
        <v>211895.83333333334</v>
      </c>
      <c r="L121" s="18">
        <f>L120+(L124-L120)/($J$61*$J$62)</f>
        <v>259787.83333333334</v>
      </c>
      <c r="M121" s="18">
        <f>M120+(M124-M120)/($J$61*$J$62)</f>
        <v>252332.83333333334</v>
      </c>
      <c r="Q121" s="13"/>
      <c r="R121" s="19">
        <f t="shared" si="15"/>
        <v>4.1830352973984478E-2</v>
      </c>
      <c r="S121" s="19">
        <f t="shared" si="15"/>
        <v>4.069718423419999E-2</v>
      </c>
      <c r="T121" s="19">
        <f t="shared" si="15"/>
        <v>4.6263834882867103E-2</v>
      </c>
      <c r="U121" s="19">
        <f t="shared" si="15"/>
        <v>5.3957290280183416E-2</v>
      </c>
    </row>
    <row r="122" spans="9:21">
      <c r="I122" s="13"/>
      <c r="J122" s="18">
        <f>J121+(J124-J120)/($J$61*$J$63)</f>
        <v>274188.83333333331</v>
      </c>
      <c r="K122" s="18">
        <f>K121+(K124-K120)/($J$61*$J$63)</f>
        <v>214316.58333333334</v>
      </c>
      <c r="L122" s="18">
        <f>L121+(L124-L120)/($J$61*$J$63)</f>
        <v>263245.08333333337</v>
      </c>
      <c r="M122" s="18">
        <f>M121+(M124-M120)/($J$61*$J$63)</f>
        <v>254395.08333333334</v>
      </c>
      <c r="Q122" s="13"/>
      <c r="R122" s="19">
        <f t="shared" si="15"/>
        <v>4.1340074172865976E-2</v>
      </c>
      <c r="S122" s="19">
        <f t="shared" si="15"/>
        <v>4.23387987443943E-2</v>
      </c>
      <c r="T122" s="19">
        <f t="shared" si="15"/>
        <v>4.8554385273095753E-2</v>
      </c>
      <c r="U122" s="19">
        <f t="shared" si="15"/>
        <v>4.7420649352966526E-2</v>
      </c>
    </row>
    <row r="123" spans="9:21">
      <c r="I123" s="13"/>
      <c r="J123" s="18">
        <f>J122+(J124-J120)/($J$61*($J$64))</f>
        <v>278257.58333333331</v>
      </c>
      <c r="K123" s="18">
        <f>K122+(K124-K120)/($J$61*($J$64))</f>
        <v>217947.70833333334</v>
      </c>
      <c r="L123" s="18">
        <f>L122+(L124-L120)/($J$61*($J$64))</f>
        <v>268430.95833333337</v>
      </c>
      <c r="M123" s="18">
        <f>M122+(M124-M120)/($J$61*($J$64))</f>
        <v>257488.45833333334</v>
      </c>
      <c r="Q123" s="13"/>
      <c r="R123" s="19">
        <f t="shared" si="15"/>
        <v>4.0623409617666022E-2</v>
      </c>
      <c r="S123" s="19">
        <f t="shared" si="15"/>
        <v>4.4742150220513102E-2</v>
      </c>
      <c r="T123" s="19">
        <f t="shared" si="15"/>
        <v>5.1897486438478281E-2</v>
      </c>
      <c r="U123" s="19">
        <f t="shared" si="15"/>
        <v>3.7957872473937435E-2</v>
      </c>
    </row>
    <row r="124" spans="9:21">
      <c r="I124" s="13">
        <v>2006</v>
      </c>
      <c r="J124" s="18">
        <f>C82</f>
        <v>280518</v>
      </c>
      <c r="K124" s="18">
        <f>D82</f>
        <v>219965</v>
      </c>
      <c r="L124" s="18">
        <f>E82</f>
        <v>271312</v>
      </c>
      <c r="M124" s="18">
        <f>F82</f>
        <v>259207</v>
      </c>
      <c r="Q124" s="13">
        <v>2006</v>
      </c>
      <c r="R124" s="19">
        <f t="shared" si="15"/>
        <v>4.023465891392379E-2</v>
      </c>
      <c r="S124" s="19">
        <f t="shared" si="15"/>
        <v>4.6047688342321265E-2</v>
      </c>
      <c r="T124" s="19">
        <f t="shared" si="15"/>
        <v>5.3708400166224565E-2</v>
      </c>
      <c r="U124" s="19">
        <f t="shared" si="15"/>
        <v>3.2870041999059602E-2</v>
      </c>
    </row>
    <row r="125" spans="9:21">
      <c r="I125" s="13"/>
      <c r="J125" s="18">
        <f>J124+(J128-J124)/($J$61*$J$62)</f>
        <v>281700.5</v>
      </c>
      <c r="K125" s="18">
        <f>K124+(K128-K124)/($J$61*$J$62)</f>
        <v>220714.33333333334</v>
      </c>
      <c r="L125" s="18">
        <f>L124+(L128-L124)/($J$61*$J$62)</f>
        <v>271517.66666666669</v>
      </c>
      <c r="M125" s="18">
        <f>M124+(M128-M124)/($J$61*$J$62)</f>
        <v>260343.83333333334</v>
      </c>
      <c r="Q125" s="13"/>
      <c r="R125" s="19">
        <f t="shared" si="15"/>
        <v>3.7661355379044782E-2</v>
      </c>
      <c r="S125" s="19">
        <f t="shared" si="15"/>
        <v>4.1617146789892832E-2</v>
      </c>
      <c r="T125" s="19">
        <f t="shared" si="15"/>
        <v>4.5151588443646681E-2</v>
      </c>
      <c r="U125" s="19">
        <f t="shared" si="15"/>
        <v>3.1747751151422358E-2</v>
      </c>
    </row>
    <row r="126" spans="9:21">
      <c r="I126" s="13"/>
      <c r="J126" s="18">
        <f>J125+(J128-J124)/($J$61*$J$63)</f>
        <v>283474.25</v>
      </c>
      <c r="K126" s="18">
        <f>K125+(K128-K124)/($J$61*$J$63)</f>
        <v>221838.33333333334</v>
      </c>
      <c r="L126" s="18">
        <f>L125+(L128-L124)/($J$61*$J$63)</f>
        <v>271826.16666666669</v>
      </c>
      <c r="M126" s="18">
        <f>M125+(M128-M124)/($J$61*$J$63)</f>
        <v>262049.08333333334</v>
      </c>
      <c r="Q126" s="13"/>
      <c r="R126" s="19">
        <f t="shared" si="15"/>
        <v>3.386504313025155E-2</v>
      </c>
      <c r="S126" s="19">
        <f t="shared" si="15"/>
        <v>3.5096444162238186E-2</v>
      </c>
      <c r="T126" s="19">
        <f t="shared" si="15"/>
        <v>3.2597316632377672E-2</v>
      </c>
      <c r="U126" s="19">
        <f t="shared" si="15"/>
        <v>3.0087059465575362E-2</v>
      </c>
    </row>
    <row r="127" spans="9:21">
      <c r="I127" s="13"/>
      <c r="J127" s="18">
        <f>J126+(J128-J124)/($J$61*($J$64))</f>
        <v>286134.875</v>
      </c>
      <c r="K127" s="18">
        <f>K126+(K128-K124)/($J$61*($J$64))</f>
        <v>223524.33333333334</v>
      </c>
      <c r="L127" s="18">
        <f>L126+(L128-L124)/($J$61*($J$64))</f>
        <v>272288.91666666669</v>
      </c>
      <c r="M127" s="18">
        <f>M126+(M128-M124)/($J$61*($J$64))</f>
        <v>264606.95833333337</v>
      </c>
      <c r="Q127" s="13"/>
      <c r="R127" s="19">
        <f t="shared" si="15"/>
        <v>2.8309351257572866E-2</v>
      </c>
      <c r="S127" s="19">
        <f t="shared" si="15"/>
        <v>2.5586986175009485E-2</v>
      </c>
      <c r="T127" s="19">
        <f t="shared" si="15"/>
        <v>1.4372255559817216E-2</v>
      </c>
      <c r="U127" s="19">
        <f t="shared" si="15"/>
        <v>2.7645899338853974E-2</v>
      </c>
    </row>
    <row r="128" spans="9:21">
      <c r="I128" s="13">
        <v>2007</v>
      </c>
      <c r="J128" s="18">
        <f>C83</f>
        <v>287613</v>
      </c>
      <c r="K128" s="18">
        <f>D83</f>
        <v>224461</v>
      </c>
      <c r="L128" s="18">
        <f>E83</f>
        <v>272546</v>
      </c>
      <c r="M128" s="18">
        <f>F83</f>
        <v>266028</v>
      </c>
      <c r="Q128" s="13">
        <v>2007</v>
      </c>
      <c r="R128" s="19">
        <f t="shared" si="15"/>
        <v>2.529249459927705E-2</v>
      </c>
      <c r="S128" s="19">
        <f t="shared" si="15"/>
        <v>2.0439615393358035E-2</v>
      </c>
      <c r="T128" s="19">
        <f t="shared" si="15"/>
        <v>4.5482691513829094E-3</v>
      </c>
      <c r="U128" s="19">
        <f t="shared" si="15"/>
        <v>2.6314875755670177E-2</v>
      </c>
    </row>
    <row r="129" spans="3:21">
      <c r="I129" s="13"/>
      <c r="J129" s="18">
        <f>J128+(J132-J128)/($J$61*$J$62)</f>
        <v>287271.16666666669</v>
      </c>
      <c r="K129" s="18">
        <f>K128+(K132-K128)/($J$61*$J$62)</f>
        <v>225168.66666666666</v>
      </c>
      <c r="L129" s="18">
        <f>L128+(L132-L128)/($J$61*$J$62)</f>
        <v>272345.66666666669</v>
      </c>
      <c r="M129" s="18">
        <f>M128+(M132-M128)/($J$61*$J$62)</f>
        <v>265464.83333333331</v>
      </c>
      <c r="Q129" s="13"/>
      <c r="R129" s="19">
        <f t="shared" si="15"/>
        <v>1.9775139435913979E-2</v>
      </c>
      <c r="S129" s="19">
        <f t="shared" si="15"/>
        <v>2.0181441169052516E-2</v>
      </c>
      <c r="T129" s="19">
        <f t="shared" si="15"/>
        <v>3.0495253224774813E-3</v>
      </c>
      <c r="U129" s="19">
        <f t="shared" si="15"/>
        <v>1.9670141345131294E-2</v>
      </c>
    </row>
    <row r="130" spans="3:21">
      <c r="I130" s="13"/>
      <c r="J130" s="18">
        <f>J129+(J132-J128)/($J$61*$J$63)</f>
        <v>286758.41666666669</v>
      </c>
      <c r="K130" s="18">
        <f>K129+(K132-K128)/($J$61*$J$63)</f>
        <v>226230.16666666666</v>
      </c>
      <c r="L130" s="18">
        <f>L129+(L132-L128)/($J$61*$J$63)</f>
        <v>272045.16666666669</v>
      </c>
      <c r="M130" s="18">
        <f>M129+(M132-M128)/($J$61*$J$63)</f>
        <v>264620.08333333331</v>
      </c>
      <c r="Q130" s="13"/>
      <c r="R130" s="19">
        <f t="shared" si="15"/>
        <v>1.1585414430646474E-2</v>
      </c>
      <c r="S130" s="19">
        <f t="shared" si="15"/>
        <v>1.9797450095039092E-2</v>
      </c>
      <c r="T130" s="19">
        <f t="shared" si="15"/>
        <v>8.0566195184790274E-4</v>
      </c>
      <c r="U130" s="19">
        <f t="shared" si="15"/>
        <v>9.8111390709563796E-3</v>
      </c>
    </row>
    <row r="131" spans="3:21">
      <c r="I131" s="13"/>
      <c r="J131" s="18">
        <f>J130+(J132-J128)/($J$61*($J$64))</f>
        <v>285989.29166666669</v>
      </c>
      <c r="K131" s="18">
        <f>K130+(K132-K128)/($J$61*($J$64))</f>
        <v>227822.41666666666</v>
      </c>
      <c r="L131" s="18">
        <f>L130+(L132-L128)/($J$61*($J$64))</f>
        <v>271594.41666666669</v>
      </c>
      <c r="M131" s="18">
        <f>M130+(M132-M128)/($J$61*($J$64))</f>
        <v>263352.95833333331</v>
      </c>
      <c r="Q131" s="13"/>
      <c r="R131" s="19">
        <f t="shared" si="15"/>
        <v>-5.0879269202439557E-4</v>
      </c>
      <c r="S131" s="19">
        <f t="shared" si="15"/>
        <v>1.9228704406529851E-2</v>
      </c>
      <c r="T131" s="19">
        <f t="shared" si="15"/>
        <v>-2.550599592895659E-3</v>
      </c>
      <c r="U131" s="19">
        <f t="shared" si="15"/>
        <v>-4.7391043980799501E-3</v>
      </c>
    </row>
    <row r="132" spans="3:21">
      <c r="I132" s="13">
        <v>2008</v>
      </c>
      <c r="J132" s="18">
        <f>C84</f>
        <v>285562</v>
      </c>
      <c r="K132" s="18">
        <f>D84</f>
        <v>228707</v>
      </c>
      <c r="L132" s="18">
        <f>E84</f>
        <v>271344</v>
      </c>
      <c r="M132" s="18">
        <f>F84</f>
        <v>262649</v>
      </c>
      <c r="Q132" s="13">
        <v>2008</v>
      </c>
      <c r="R132" s="19">
        <f t="shared" si="15"/>
        <v>-7.1311102071185935E-3</v>
      </c>
      <c r="S132" s="19">
        <f t="shared" si="15"/>
        <v>1.8916426461612484E-2</v>
      </c>
      <c r="T132" s="19">
        <f t="shared" si="15"/>
        <v>-4.4102646892634637E-3</v>
      </c>
      <c r="U132" s="19">
        <f t="shared" si="15"/>
        <v>-1.2701670500849535E-2</v>
      </c>
    </row>
    <row r="133" spans="3:21">
      <c r="I133" s="13"/>
      <c r="J133" s="18">
        <f>J132+(J136-J132)/($J$61*$J$62)</f>
        <v>286390.5</v>
      </c>
      <c r="K133" s="18">
        <f>K132+(K136-K132)/($J$61*$J$62)</f>
        <v>229731.83333333334</v>
      </c>
      <c r="L133" s="18">
        <f>L132+(L136-L132)/($J$61*$J$62)</f>
        <v>272686</v>
      </c>
      <c r="M133" s="18">
        <f>M132+(M136-M132)/($J$61*$J$62)</f>
        <v>263917.33333333331</v>
      </c>
      <c r="Q133" s="13"/>
      <c r="R133" s="19">
        <f t="shared" si="15"/>
        <v>-3.0656284683403751E-3</v>
      </c>
      <c r="S133" s="19">
        <f t="shared" si="15"/>
        <v>2.0265549084686234E-2</v>
      </c>
      <c r="T133" s="19">
        <f t="shared" si="15"/>
        <v>1.2496374093216608E-3</v>
      </c>
      <c r="U133" s="19">
        <f t="shared" si="15"/>
        <v>-5.8293973652505139E-3</v>
      </c>
    </row>
    <row r="134" spans="3:21">
      <c r="I134" s="13"/>
      <c r="J134" s="18">
        <f>J133+(J136-J132)/($J$61*$J$63)</f>
        <v>287633.25</v>
      </c>
      <c r="K134" s="18">
        <f>K133+(K136-K132)/($J$61*$J$63)</f>
        <v>231269.08333333334</v>
      </c>
      <c r="L134" s="18">
        <f>L133+(L136-L132)/($J$61*$J$63)</f>
        <v>274699</v>
      </c>
      <c r="M134" s="18">
        <f>M133+(M136-M132)/($J$61*$J$63)</f>
        <v>265819.83333333331</v>
      </c>
      <c r="Q134" s="13"/>
      <c r="R134" s="19">
        <f t="shared" si="15"/>
        <v>3.0507677629920673E-3</v>
      </c>
      <c r="S134" s="19">
        <f t="shared" si="15"/>
        <v>2.2273407392618665E-2</v>
      </c>
      <c r="T134" s="19">
        <f t="shared" si="15"/>
        <v>9.7551203200938342E-3</v>
      </c>
      <c r="U134" s="19">
        <f t="shared" si="15"/>
        <v>4.5338584467480266E-3</v>
      </c>
    </row>
    <row r="135" spans="3:21">
      <c r="I135" s="13"/>
      <c r="J135" s="18">
        <f>J134+(J136-J132)/($J$61*($J$64))</f>
        <v>289497.375</v>
      </c>
      <c r="K135" s="18">
        <f>K134+(K136-K132)/($J$61*($J$64))</f>
        <v>233574.95833333334</v>
      </c>
      <c r="L135" s="18">
        <f>L134+(L136-L132)/($J$61*($J$64))</f>
        <v>277718.5</v>
      </c>
      <c r="M135" s="18">
        <f>M134+(M136-M132)/($J$61*($J$64))</f>
        <v>268673.58333333331</v>
      </c>
      <c r="Q135" s="13"/>
      <c r="R135" s="19">
        <f t="shared" si="15"/>
        <v>1.2266484919379926E-2</v>
      </c>
      <c r="S135" s="19">
        <f t="shared" si="15"/>
        <v>2.5250112569402645E-2</v>
      </c>
      <c r="T135" s="19">
        <f t="shared" si="15"/>
        <v>2.2548634867002901E-2</v>
      </c>
      <c r="U135" s="19">
        <f t="shared" si="15"/>
        <v>2.0203399398557483E-2</v>
      </c>
    </row>
    <row r="136" spans="3:21">
      <c r="C136" s="19">
        <f>(J136-J132)/J132</f>
        <v>1.7407778345858344E-2</v>
      </c>
      <c r="D136" s="19">
        <f>(K136-K132)/K132</f>
        <v>2.6885928283786678E-2</v>
      </c>
      <c r="E136" s="19">
        <f>(L136-L132)/L132</f>
        <v>2.967450911020697E-2</v>
      </c>
      <c r="F136" s="19">
        <f>(M136-M132)/M132</f>
        <v>2.8974029979173727E-2</v>
      </c>
      <c r="I136" s="13">
        <v>2009</v>
      </c>
      <c r="J136" s="18">
        <f>C85</f>
        <v>290533</v>
      </c>
      <c r="K136" s="18">
        <f>D85</f>
        <v>234856</v>
      </c>
      <c r="L136" s="18">
        <f>E85</f>
        <v>279396</v>
      </c>
      <c r="M136" s="18">
        <f>F85</f>
        <v>270259</v>
      </c>
      <c r="Q136" s="13">
        <v>2009</v>
      </c>
      <c r="R136" s="19">
        <f t="shared" si="15"/>
        <v>1.7407778345858344E-2</v>
      </c>
      <c r="S136" s="19">
        <f t="shared" si="15"/>
        <v>2.6885928283786678E-2</v>
      </c>
      <c r="T136" s="19">
        <f t="shared" si="15"/>
        <v>2.967450911020697E-2</v>
      </c>
      <c r="U136" s="19">
        <f t="shared" si="15"/>
        <v>2.8974029979173727E-2</v>
      </c>
    </row>
    <row r="137" spans="3:21">
      <c r="D137" s="20">
        <f>D136-C136</f>
        <v>9.4781499379283339E-3</v>
      </c>
      <c r="E137" s="20">
        <f>E136-C136</f>
        <v>1.2266730764348626E-2</v>
      </c>
      <c r="F137" s="20">
        <f>F136-D136</f>
        <v>2.0881016953870485E-3</v>
      </c>
      <c r="I137" s="13"/>
      <c r="J137" s="18">
        <f>J136+(J140-J136)/($J$61*$J$62)</f>
        <v>294781.16666666669</v>
      </c>
      <c r="K137" s="18">
        <f>K136+(K140-K136)/($J$61*$J$62)</f>
        <v>237777.33333333334</v>
      </c>
      <c r="L137" s="18">
        <f>L136+(L140-L136)/($J$61*$J$62)</f>
        <v>284041.16666666669</v>
      </c>
      <c r="M137" s="18">
        <f>M136+(M140-M136)/($J$61*$J$62)</f>
        <v>274113.33333333331</v>
      </c>
      <c r="Q137" s="13"/>
      <c r="R137" s="19">
        <f t="shared" si="15"/>
        <v>2.9297992310033629E-2</v>
      </c>
      <c r="S137" s="19">
        <f t="shared" si="15"/>
        <v>3.5021267550354E-2</v>
      </c>
      <c r="T137" s="19">
        <f t="shared" si="15"/>
        <v>4.1641912920599836E-2</v>
      </c>
      <c r="U137" s="19">
        <f t="shared" si="15"/>
        <v>3.8633309420121456E-2</v>
      </c>
    </row>
    <row r="138" spans="3:21">
      <c r="I138" s="13"/>
      <c r="J138" s="18">
        <f>J137+(J140-J136)/($J$61*$J$63)</f>
        <v>301153.41666666669</v>
      </c>
      <c r="K138" s="18">
        <f>K137+(K140-K136)/($J$61*$J$63)</f>
        <v>242159.33333333334</v>
      </c>
      <c r="L138" s="18">
        <f>L137+(L140-L136)/($J$61*$J$63)</f>
        <v>291008.91666666669</v>
      </c>
      <c r="M138" s="18">
        <f>M137+(M140-M136)/($J$61*$J$63)</f>
        <v>279894.83333333331</v>
      </c>
      <c r="Q138" s="13"/>
      <c r="R138" s="19">
        <f t="shared" si="15"/>
        <v>4.7004880926202676E-2</v>
      </c>
      <c r="S138" s="19">
        <f t="shared" si="15"/>
        <v>4.7089087062725271E-2</v>
      </c>
      <c r="T138" s="19">
        <f t="shared" si="15"/>
        <v>5.9373775174524426E-2</v>
      </c>
      <c r="U138" s="19">
        <f t="shared" si="15"/>
        <v>5.2949397430214332E-2</v>
      </c>
    </row>
    <row r="139" spans="3:21">
      <c r="I139" s="13"/>
      <c r="J139" s="18">
        <f>J138+(J140-J136)/($J$61*($J$64))</f>
        <v>310711.79166666669</v>
      </c>
      <c r="K139" s="18">
        <f>K138+(K140-K136)/($J$61*($J$64))</f>
        <v>248732.33333333334</v>
      </c>
      <c r="L139" s="18">
        <f>L138+(L140-L136)/($J$61*($J$64))</f>
        <v>301460.54166666669</v>
      </c>
      <c r="M139" s="18">
        <f>M138+(M140-M136)/($J$61*($J$64))</f>
        <v>288567.08333333331</v>
      </c>
      <c r="Q139" s="13"/>
      <c r="R139" s="19">
        <f t="shared" si="15"/>
        <v>7.3280169350988716E-2</v>
      </c>
      <c r="S139" s="19">
        <f t="shared" si="15"/>
        <v>6.4892979573473827E-2</v>
      </c>
      <c r="T139" s="19">
        <f t="shared" si="15"/>
        <v>8.5489593479248546E-2</v>
      </c>
      <c r="U139" s="19">
        <f t="shared" si="15"/>
        <v>7.4043379156181782E-2</v>
      </c>
    </row>
    <row r="140" spans="3:21">
      <c r="C140" s="19">
        <f>(J140-J136)/J136</f>
        <v>8.7731858343114213E-2</v>
      </c>
      <c r="D140" s="19">
        <f>(K140-K136)/K136</f>
        <v>7.4632966583778992E-2</v>
      </c>
      <c r="E140" s="19">
        <f>(L140-L136)/L136</f>
        <v>9.9754470357485428E-2</v>
      </c>
      <c r="F140" s="19">
        <f>(M140-M136)/M136</f>
        <v>8.5569768259336418E-2</v>
      </c>
      <c r="I140" s="13">
        <v>2010</v>
      </c>
      <c r="J140" s="18">
        <f>C86</f>
        <v>316022</v>
      </c>
      <c r="K140" s="18">
        <f>D86</f>
        <v>252384</v>
      </c>
      <c r="L140" s="18">
        <f>E86</f>
        <v>307267</v>
      </c>
      <c r="M140" s="18">
        <f>F86</f>
        <v>293385</v>
      </c>
      <c r="Q140" s="13">
        <v>2010</v>
      </c>
      <c r="R140" s="19">
        <f t="shared" ref="R140:U164" si="19">(J140-J136)/J136</f>
        <v>8.7731858343114213E-2</v>
      </c>
      <c r="S140" s="19">
        <f t="shared" si="19"/>
        <v>7.4632966583778992E-2</v>
      </c>
      <c r="T140" s="19">
        <f t="shared" si="19"/>
        <v>9.9754470357485428E-2</v>
      </c>
      <c r="U140" s="19">
        <f t="shared" si="19"/>
        <v>8.5569768259336418E-2</v>
      </c>
    </row>
    <row r="141" spans="3:21">
      <c r="D141" s="20">
        <f>D140-C140</f>
        <v>-1.3098891759335221E-2</v>
      </c>
      <c r="E141" s="20">
        <f>E140-C140</f>
        <v>1.2022612014371215E-2</v>
      </c>
      <c r="F141" s="20">
        <f>F140-D140</f>
        <v>1.0936801675557425E-2</v>
      </c>
      <c r="I141" s="13"/>
      <c r="J141" s="18">
        <f>J140+(J144-J140)/($J$61*$J$62)</f>
        <v>317060.16666666669</v>
      </c>
      <c r="K141" s="18">
        <f>K140+(K144-K140)/($J$61*$J$62)</f>
        <v>253684.33333333334</v>
      </c>
      <c r="L141" s="18">
        <f>L140+(L144-L140)/($J$61*$J$62)</f>
        <v>308602.5</v>
      </c>
      <c r="M141" s="18">
        <f>M140+(M144-M140)/($J$61*$J$62)</f>
        <v>294201.66666666669</v>
      </c>
      <c r="Q141" s="13"/>
      <c r="R141" s="19">
        <f t="shared" si="19"/>
        <v>7.5578098329438723E-2</v>
      </c>
      <c r="S141" s="19">
        <f t="shared" si="19"/>
        <v>6.68987231751835E-2</v>
      </c>
      <c r="T141" s="19">
        <f t="shared" si="19"/>
        <v>8.6471033834884192E-2</v>
      </c>
      <c r="U141" s="19">
        <f t="shared" si="19"/>
        <v>7.3284772721745411E-2</v>
      </c>
    </row>
    <row r="142" spans="3:21">
      <c r="I142" s="13"/>
      <c r="J142" s="18">
        <f>J141+(J144-J140)/($J$61*$J$63)</f>
        <v>318617.41666666669</v>
      </c>
      <c r="K142" s="18">
        <f>K141+(K144-K140)/($J$61*$J$63)</f>
        <v>255634.83333333334</v>
      </c>
      <c r="L142" s="18">
        <f>L141+(L144-L140)/($J$61*$J$63)</f>
        <v>310605.75</v>
      </c>
      <c r="M142" s="18">
        <f>M141+(M144-M140)/($J$61*$J$63)</f>
        <v>295426.66666666669</v>
      </c>
      <c r="Q142" s="13"/>
      <c r="R142" s="19">
        <f t="shared" si="19"/>
        <v>5.7990376444342732E-2</v>
      </c>
      <c r="S142" s="19">
        <f t="shared" si="19"/>
        <v>5.5647246028097203E-2</v>
      </c>
      <c r="T142" s="19">
        <f t="shared" si="19"/>
        <v>6.7341006446824156E-2</v>
      </c>
      <c r="U142" s="19">
        <f t="shared" si="19"/>
        <v>5.5491675742496284E-2</v>
      </c>
    </row>
    <row r="143" spans="3:21">
      <c r="I143" s="13"/>
      <c r="J143" s="18">
        <f>J142+(J144-J140)/($J$61*($J$64))</f>
        <v>320953.29166666669</v>
      </c>
      <c r="K143" s="18">
        <f>K142+(K144-K140)/($J$61*($J$64))</f>
        <v>258560.58333333334</v>
      </c>
      <c r="L143" s="18">
        <f>L142+(L144-L140)/($J$61*($J$64))</f>
        <v>313610.625</v>
      </c>
      <c r="M143" s="18">
        <f>M142+(M144-M140)/($J$61*($J$64))</f>
        <v>297264.16666666669</v>
      </c>
      <c r="Q143" s="13"/>
      <c r="R143" s="19">
        <f t="shared" si="19"/>
        <v>3.2961414000621955E-2</v>
      </c>
      <c r="S143" s="19">
        <f t="shared" si="19"/>
        <v>3.9513359072738161E-2</v>
      </c>
      <c r="T143" s="19">
        <f t="shared" si="19"/>
        <v>4.0304058588098733E-2</v>
      </c>
      <c r="U143" s="19">
        <f t="shared" si="19"/>
        <v>3.0138861414373743E-2</v>
      </c>
    </row>
    <row r="144" spans="3:21">
      <c r="I144" s="13">
        <v>2011</v>
      </c>
      <c r="J144" s="18">
        <f>C87</f>
        <v>322251</v>
      </c>
      <c r="K144" s="18">
        <f>D87</f>
        <v>260186</v>
      </c>
      <c r="L144" s="18">
        <f>E87</f>
        <v>315280</v>
      </c>
      <c r="M144" s="18">
        <f>F87</f>
        <v>298285</v>
      </c>
      <c r="Q144" s="13">
        <v>2011</v>
      </c>
      <c r="R144" s="19">
        <f t="shared" si="19"/>
        <v>1.9710653055799911E-2</v>
      </c>
      <c r="S144" s="19">
        <f t="shared" si="19"/>
        <v>3.0913211614048433E-2</v>
      </c>
      <c r="T144" s="19">
        <f t="shared" si="19"/>
        <v>2.6078296725649028E-2</v>
      </c>
      <c r="U144" s="19">
        <f t="shared" si="19"/>
        <v>1.6701603694803755E-2</v>
      </c>
    </row>
    <row r="145" spans="3:21">
      <c r="C145" s="19">
        <f>(J145-J141)/J141</f>
        <v>2.0341565034186465E-2</v>
      </c>
      <c r="D145" s="19">
        <f>(K145-K141)/K141</f>
        <v>2.9336984415014384E-2</v>
      </c>
      <c r="E145" s="19">
        <f>(L145-L141)/L141</f>
        <v>2.653629399200164E-2</v>
      </c>
      <c r="F145" s="19">
        <f>(M145-M141)/M141</f>
        <v>1.6476226624594175E-2</v>
      </c>
      <c r="I145" s="13"/>
      <c r="J145" s="18">
        <f>J144+(J148-J144)/($J$61*$J$62)</f>
        <v>323509.66666666669</v>
      </c>
      <c r="K145" s="18">
        <f>K144+(K148-K144)/($J$61*$J$62)</f>
        <v>261126.66666666666</v>
      </c>
      <c r="L145" s="18">
        <f>L144+(L148-L144)/($J$61*$J$62)</f>
        <v>316791.66666666669</v>
      </c>
      <c r="M145" s="18">
        <f>M144+(M148-M144)/($J$61*$J$62)</f>
        <v>299049</v>
      </c>
      <c r="Q145" s="13"/>
      <c r="R145" s="19">
        <f t="shared" si="19"/>
        <v>2.0341565034186465E-2</v>
      </c>
      <c r="S145" s="19">
        <f t="shared" si="19"/>
        <v>2.9336984415014384E-2</v>
      </c>
      <c r="T145" s="19">
        <f t="shared" si="19"/>
        <v>2.653629399200164E-2</v>
      </c>
      <c r="U145" s="19">
        <f t="shared" si="19"/>
        <v>1.6476226624594175E-2</v>
      </c>
    </row>
    <row r="146" spans="3:21">
      <c r="D146" s="20">
        <f>D145-C145</f>
        <v>8.9954193808279188E-3</v>
      </c>
      <c r="E146" s="20">
        <f>E145-C145</f>
        <v>6.1947289578151744E-3</v>
      </c>
      <c r="F146" s="20">
        <f>F145-D145</f>
        <v>-1.2860757790420209E-2</v>
      </c>
      <c r="I146" s="13"/>
      <c r="J146" s="18">
        <f>J145+(J148-J144)/($J$61*$J$63)</f>
        <v>325397.66666666669</v>
      </c>
      <c r="K146" s="18">
        <f>K145+(K148-K144)/($J$61*$J$63)</f>
        <v>262537.66666666663</v>
      </c>
      <c r="L146" s="18">
        <f>L145+(L148-L144)/($J$61*$J$63)</f>
        <v>319059.16666666669</v>
      </c>
      <c r="M146" s="18">
        <f>M145+(M148-M144)/($J$61*$J$63)</f>
        <v>300195</v>
      </c>
      <c r="Q146" s="13"/>
      <c r="R146" s="19">
        <f t="shared" si="19"/>
        <v>2.1280224009516114E-2</v>
      </c>
      <c r="S146" s="19">
        <f t="shared" si="19"/>
        <v>2.7002710246190827E-2</v>
      </c>
      <c r="T146" s="19">
        <f t="shared" si="19"/>
        <v>2.7215905264685814E-2</v>
      </c>
      <c r="U146" s="19">
        <f t="shared" si="19"/>
        <v>1.6140497359750802E-2</v>
      </c>
    </row>
    <row r="147" spans="3:21">
      <c r="I147" s="13"/>
      <c r="J147" s="18">
        <f>J146+(J148-J144)/($J$61*($J$64))</f>
        <v>328229.66666666669</v>
      </c>
      <c r="K147" s="18">
        <f>K146+(K148-K144)/($J$61*($J$64))</f>
        <v>264654.16666666663</v>
      </c>
      <c r="L147" s="18">
        <f>L146+(L148-L144)/($J$61*($J$64))</f>
        <v>322460.41666666669</v>
      </c>
      <c r="M147" s="18">
        <f>M146+(M148-M144)/($J$61*($J$64))</f>
        <v>301914</v>
      </c>
      <c r="Q147" s="13"/>
      <c r="R147" s="19">
        <f t="shared" si="19"/>
        <v>2.267113374103371E-2</v>
      </c>
      <c r="S147" s="19">
        <f t="shared" si="19"/>
        <v>2.3567332865572579E-2</v>
      </c>
      <c r="T147" s="19">
        <f t="shared" si="19"/>
        <v>2.8219042855026629E-2</v>
      </c>
      <c r="U147" s="19">
        <f t="shared" si="19"/>
        <v>1.5642091630059616E-2</v>
      </c>
    </row>
    <row r="148" spans="3:21">
      <c r="C148" s="19">
        <f>(J148-J144)/J144</f>
        <v>2.3435148378127608E-2</v>
      </c>
      <c r="D148" s="19">
        <f>(K148-K144)/K144</f>
        <v>2.1692174060095472E-2</v>
      </c>
      <c r="E148" s="19">
        <f>(L148-L144)/L144</f>
        <v>2.8768079167723927E-2</v>
      </c>
      <c r="F148" s="19">
        <f>(M148-M144)/M144</f>
        <v>1.5367852892368037E-2</v>
      </c>
      <c r="I148" s="13">
        <v>2012</v>
      </c>
      <c r="J148" s="18">
        <f>C88</f>
        <v>329803</v>
      </c>
      <c r="K148" s="18">
        <f>D88</f>
        <v>265830</v>
      </c>
      <c r="L148" s="18">
        <f>E88</f>
        <v>324350</v>
      </c>
      <c r="M148" s="18">
        <f>F88</f>
        <v>302869</v>
      </c>
      <c r="Q148" s="13">
        <v>2012</v>
      </c>
      <c r="R148" s="19">
        <f t="shared" si="19"/>
        <v>2.3435148378127608E-2</v>
      </c>
      <c r="S148" s="19">
        <f t="shared" si="19"/>
        <v>2.1692174060095472E-2</v>
      </c>
      <c r="T148" s="19">
        <f t="shared" si="19"/>
        <v>2.8768079167723927E-2</v>
      </c>
      <c r="U148" s="19">
        <f t="shared" si="19"/>
        <v>1.5367852892368037E-2</v>
      </c>
    </row>
    <row r="149" spans="3:21">
      <c r="D149" s="20">
        <f>D148-C148</f>
        <v>-1.7429743180321366E-3</v>
      </c>
      <c r="E149" s="20">
        <f>E148-C148</f>
        <v>5.3329307895963185E-3</v>
      </c>
      <c r="F149" s="20">
        <f>F148-D148</f>
        <v>-6.3243211677274352E-3</v>
      </c>
      <c r="I149" s="13"/>
      <c r="J149" s="18">
        <f>J148+(J152-J148)/($J$61*$J$62)</f>
        <v>331217.5</v>
      </c>
      <c r="K149" s="18">
        <f>K148+(K152-K148)/($J$61*$J$62)</f>
        <v>267151.66666666669</v>
      </c>
      <c r="L149" s="18">
        <f>L148+(L152-L148)/($J$61*$J$62)</f>
        <v>326373.5</v>
      </c>
      <c r="M149" s="18">
        <f>M148+(M152-M148)/($J$61*$J$62)</f>
        <v>304583.5</v>
      </c>
      <c r="Q149" s="13"/>
      <c r="R149" s="19">
        <f t="shared" si="19"/>
        <v>2.3825666208840683E-2</v>
      </c>
      <c r="S149" s="19">
        <f t="shared" si="19"/>
        <v>2.3073093517833092E-2</v>
      </c>
      <c r="T149" s="19">
        <f t="shared" si="19"/>
        <v>3.0246481651979417E-2</v>
      </c>
      <c r="U149" s="19">
        <f t="shared" si="19"/>
        <v>1.8507000524997576E-2</v>
      </c>
    </row>
    <row r="150" spans="3:21">
      <c r="I150" s="13"/>
      <c r="J150" s="18">
        <f>J149+(J152-J148)/($J$61*$J$63)</f>
        <v>333339.25</v>
      </c>
      <c r="K150" s="18">
        <f>K149+(K152-K148)/($J$61*$J$63)</f>
        <v>269134.16666666669</v>
      </c>
      <c r="L150" s="18">
        <f>L149+(L152-L148)/($J$61*$J$63)</f>
        <v>329408.75</v>
      </c>
      <c r="M150" s="18">
        <f>M149+(M152-M148)/($J$61*$J$63)</f>
        <v>307155.25</v>
      </c>
      <c r="Q150" s="13"/>
      <c r="R150" s="19">
        <f t="shared" si="19"/>
        <v>2.4405778365548556E-2</v>
      </c>
      <c r="S150" s="19">
        <f t="shared" si="19"/>
        <v>2.5125918439639999E-2</v>
      </c>
      <c r="T150" s="19">
        <f t="shared" si="19"/>
        <v>3.2437818481942944E-2</v>
      </c>
      <c r="U150" s="19">
        <f t="shared" si="19"/>
        <v>2.318576258765136E-2</v>
      </c>
    </row>
    <row r="151" spans="3:21">
      <c r="I151" s="13"/>
      <c r="J151" s="18">
        <f>J150+(J152-J148)/($J$61*($J$64))</f>
        <v>336521.875</v>
      </c>
      <c r="K151" s="18">
        <f>K150+(K152-K148)/($J$61*($J$64))</f>
        <v>272107.91666666669</v>
      </c>
      <c r="L151" s="18">
        <f>L150+(L152-L148)/($J$61*($J$64))</f>
        <v>333961.625</v>
      </c>
      <c r="M151" s="18">
        <f>M150+(M152-M148)/($J$61*($J$64))</f>
        <v>311012.875</v>
      </c>
      <c r="Q151" s="13"/>
      <c r="R151" s="19">
        <f t="shared" si="19"/>
        <v>2.5263433429234958E-2</v>
      </c>
      <c r="S151" s="19">
        <f t="shared" si="19"/>
        <v>2.816411354440566E-2</v>
      </c>
      <c r="T151" s="19">
        <f t="shared" si="19"/>
        <v>3.5667039236081888E-2</v>
      </c>
      <c r="U151" s="19">
        <f t="shared" si="19"/>
        <v>3.0137307312678444E-2</v>
      </c>
    </row>
    <row r="152" spans="3:21">
      <c r="C152" s="19">
        <f>(J152-J148)/J148</f>
        <v>2.5733543964124039E-2</v>
      </c>
      <c r="D152" s="19">
        <f>(K152-K148)/K148</f>
        <v>2.9831095060753113E-2</v>
      </c>
      <c r="E152" s="19">
        <f>(L152-L148)/L148</f>
        <v>3.7431786650223522E-2</v>
      </c>
      <c r="F152" s="19">
        <f>(M152-M148)/M148</f>
        <v>3.396517966513575E-2</v>
      </c>
      <c r="I152" s="13">
        <v>2013</v>
      </c>
      <c r="J152" s="18">
        <f>C89</f>
        <v>338290</v>
      </c>
      <c r="K152" s="18">
        <f>D89</f>
        <v>273760</v>
      </c>
      <c r="L152" s="18">
        <f>E89</f>
        <v>336491</v>
      </c>
      <c r="M152" s="18">
        <f>F89</f>
        <v>313156</v>
      </c>
      <c r="Q152" s="13">
        <v>2013</v>
      </c>
      <c r="R152" s="19">
        <f t="shared" si="19"/>
        <v>2.5733543964124039E-2</v>
      </c>
      <c r="S152" s="19">
        <f t="shared" si="19"/>
        <v>2.9831095060753113E-2</v>
      </c>
      <c r="T152" s="19">
        <f t="shared" si="19"/>
        <v>3.7431786650223522E-2</v>
      </c>
      <c r="U152" s="19">
        <f t="shared" si="19"/>
        <v>3.396517966513575E-2</v>
      </c>
    </row>
    <row r="153" spans="3:21">
      <c r="D153" s="20">
        <f>D152-C152</f>
        <v>4.0975510966290742E-3</v>
      </c>
      <c r="E153" s="20">
        <f>E152-C152</f>
        <v>1.1698242686099484E-2</v>
      </c>
      <c r="F153" s="20">
        <f>F152-D152</f>
        <v>4.1340846043826374E-3</v>
      </c>
      <c r="I153" s="13"/>
      <c r="J153" s="18">
        <f>J152+(J156-J152)/($J$61*$J$62)</f>
        <v>338741.05333333334</v>
      </c>
      <c r="K153" s="18">
        <f>K152+(K156-K152)/($J$61*$J$62)</f>
        <v>274125.01333333331</v>
      </c>
      <c r="L153" s="18">
        <f>L152+(L156-L152)/($J$61*$J$62)</f>
        <v>336939.65466666664</v>
      </c>
      <c r="M153" s="18">
        <f>M152+(M156-M152)/($J$61*$J$62)</f>
        <v>313573.54133333336</v>
      </c>
      <c r="Q153" s="13"/>
      <c r="R153" s="19">
        <f t="shared" si="19"/>
        <v>2.2714842462530947E-2</v>
      </c>
      <c r="S153" s="19">
        <f t="shared" si="19"/>
        <v>2.6102575940008935E-2</v>
      </c>
      <c r="T153" s="19">
        <f t="shared" si="19"/>
        <v>3.2374425823991963E-2</v>
      </c>
      <c r="U153" s="19">
        <f t="shared" si="19"/>
        <v>2.9515851427714752E-2</v>
      </c>
    </row>
    <row r="154" spans="3:21">
      <c r="I154" s="13"/>
      <c r="J154" s="18">
        <f>J153+(J156-J152)/($J$61*$J$63)</f>
        <v>339417.63333333336</v>
      </c>
      <c r="K154" s="18">
        <f>K153+(K156-K152)/($J$61*$J$63)</f>
        <v>274672.53333333333</v>
      </c>
      <c r="L154" s="18">
        <f>L153+(L156-L152)/($J$61*$J$63)</f>
        <v>337612.63666666666</v>
      </c>
      <c r="M154" s="18">
        <f>M153+(M156-M152)/($J$61*$J$63)</f>
        <v>314199.85333333339</v>
      </c>
      <c r="Q154" s="13"/>
      <c r="R154" s="19">
        <f t="shared" si="19"/>
        <v>1.8234826331832692E-2</v>
      </c>
      <c r="S154" s="19">
        <f t="shared" si="19"/>
        <v>2.0578459937887136E-2</v>
      </c>
      <c r="T154" s="19">
        <f t="shared" si="19"/>
        <v>2.4904883876541405E-2</v>
      </c>
      <c r="U154" s="19">
        <f t="shared" si="19"/>
        <v>2.2934992429181629E-2</v>
      </c>
    </row>
    <row r="155" spans="3:21">
      <c r="I155" s="13"/>
      <c r="J155" s="18">
        <f>J154+(J156-J152)/($J$61*($J$64))</f>
        <v>340432.50333333336</v>
      </c>
      <c r="K155" s="18">
        <f>K154+(K156-K152)/($J$61*($J$64))</f>
        <v>275493.81333333335</v>
      </c>
      <c r="L155" s="18">
        <f>L154+(L156-L152)/($J$61*($J$64))</f>
        <v>338622.10966666666</v>
      </c>
      <c r="M155" s="18">
        <f>M154+(M156-M152)/($J$61*($J$64))</f>
        <v>315139.32133333338</v>
      </c>
      <c r="Q155" s="13"/>
      <c r="R155" s="19">
        <f t="shared" si="19"/>
        <v>1.1620725497661499E-2</v>
      </c>
      <c r="S155" s="19">
        <f t="shared" si="19"/>
        <v>1.2443212634693038E-2</v>
      </c>
      <c r="T155" s="19">
        <f t="shared" si="19"/>
        <v>1.3955150286104447E-2</v>
      </c>
      <c r="U155" s="19">
        <f t="shared" si="19"/>
        <v>1.3267766915866053E-2</v>
      </c>
    </row>
    <row r="156" spans="3:21">
      <c r="I156" s="13">
        <v>2014</v>
      </c>
      <c r="J156" s="21">
        <f>J152*(1+$J$167)</f>
        <v>340996.32</v>
      </c>
      <c r="K156" s="21">
        <f>K152*(1+$J$167)</f>
        <v>275950.08000000002</v>
      </c>
      <c r="L156" s="21">
        <f>L152*(1+$J$167)</f>
        <v>339182.92800000001</v>
      </c>
      <c r="M156" s="21">
        <f>M152*(1+$J$167)</f>
        <v>315661.24800000002</v>
      </c>
      <c r="Q156" s="13">
        <v>2014</v>
      </c>
      <c r="R156" s="19">
        <f t="shared" si="19"/>
        <v>8.000000000000021E-3</v>
      </c>
      <c r="S156" s="19">
        <f t="shared" si="19"/>
        <v>8.0000000000000591E-3</v>
      </c>
      <c r="T156" s="19">
        <f t="shared" si="19"/>
        <v>8.0000000000000435E-3</v>
      </c>
      <c r="U156" s="19">
        <f t="shared" si="19"/>
        <v>8.0000000000000678E-3</v>
      </c>
    </row>
    <row r="157" spans="3:21">
      <c r="I157" s="13"/>
      <c r="J157" s="18">
        <f>J156+(J160-J156)/($J$61*$J$62)</f>
        <v>341450.98176</v>
      </c>
      <c r="K157" s="18">
        <f>K156+(K160-K156)/($J$61*$J$62)</f>
        <v>276547.97184000001</v>
      </c>
      <c r="L157" s="18">
        <f>L156+(L160-L156)/($J$61*$J$62)</f>
        <v>340172.38390385744</v>
      </c>
      <c r="M157" s="18">
        <f>M156+(M160-M156)/($J$61*$J$62)</f>
        <v>316239.960288</v>
      </c>
      <c r="Q157" s="13"/>
      <c r="R157" s="19">
        <f t="shared" si="19"/>
        <v>7.9999999999999533E-3</v>
      </c>
      <c r="S157" s="19">
        <f t="shared" si="19"/>
        <v>8.8388814913450183E-3</v>
      </c>
      <c r="T157" s="19">
        <f t="shared" si="19"/>
        <v>9.5943863906102888E-3</v>
      </c>
      <c r="U157" s="19">
        <f t="shared" si="19"/>
        <v>8.5033288948068563E-3</v>
      </c>
    </row>
    <row r="158" spans="3:21">
      <c r="I158" s="13"/>
      <c r="J158" s="18">
        <f>J157+(J160-J156)/($J$61*$J$63)</f>
        <v>342132.97440000001</v>
      </c>
      <c r="K158" s="18">
        <f>K157+(K160-K156)/($J$61*$J$63)</f>
        <v>277444.80960000004</v>
      </c>
      <c r="L158" s="18">
        <f>L157+(L160-L156)/($J$61*$J$63)</f>
        <v>341656.56775964354</v>
      </c>
      <c r="M158" s="18">
        <f>M157+(M160-M156)/($J$61*$J$63)</f>
        <v>317108.02872</v>
      </c>
      <c r="Q158" s="13"/>
      <c r="R158" s="19">
        <f t="shared" si="19"/>
        <v>7.9999999999999377E-3</v>
      </c>
      <c r="S158" s="19">
        <f t="shared" si="19"/>
        <v>1.0093023255814116E-2</v>
      </c>
      <c r="T158" s="19">
        <f t="shared" si="19"/>
        <v>1.1978020529396111E-2</v>
      </c>
      <c r="U158" s="19">
        <f t="shared" si="19"/>
        <v>9.2558139534881945E-3</v>
      </c>
    </row>
    <row r="159" spans="3:21">
      <c r="I159" s="13"/>
      <c r="J159" s="18">
        <f>J158+(J160-J156)/($J$61*($J$64))</f>
        <v>343155.96335999999</v>
      </c>
      <c r="K159" s="18">
        <f>K158+(K160-K156)/($J$61*($J$64))</f>
        <v>278790.06624000001</v>
      </c>
      <c r="L159" s="18">
        <f>L158+(L160-L156)/($J$61*($J$64))</f>
        <v>343882.8435433227</v>
      </c>
      <c r="M159" s="18">
        <f>M158+(M160-M156)/($J$61*($J$64))</f>
        <v>318410.131368</v>
      </c>
      <c r="Q159" s="13"/>
      <c r="R159" s="19">
        <f t="shared" si="19"/>
        <v>7.9999999999999169E-3</v>
      </c>
      <c r="S159" s="19">
        <f t="shared" si="19"/>
        <v>1.196488903610465E-2</v>
      </c>
      <c r="T159" s="19">
        <f t="shared" si="19"/>
        <v>1.553570699159193E-2</v>
      </c>
      <c r="U159" s="19">
        <f t="shared" si="19"/>
        <v>1.0378933421662646E-2</v>
      </c>
    </row>
    <row r="160" spans="3:21">
      <c r="I160" s="13">
        <v>2015</v>
      </c>
      <c r="J160" s="21">
        <f>J156*(1+J168)</f>
        <v>343724.29055999999</v>
      </c>
      <c r="K160" s="21">
        <f>K156*(1+K168)</f>
        <v>279537.43104</v>
      </c>
      <c r="L160" s="21">
        <f t="shared" ref="L160:M160" si="20">L156*(1+L168)</f>
        <v>345119.66342314449</v>
      </c>
      <c r="M160" s="21">
        <f t="shared" si="20"/>
        <v>319133.52172799996</v>
      </c>
      <c r="Q160" s="13">
        <v>2015</v>
      </c>
      <c r="R160" s="19">
        <f t="shared" si="19"/>
        <v>7.999999999999962E-3</v>
      </c>
      <c r="S160" s="19">
        <f t="shared" si="19"/>
        <v>1.2999999999999925E-2</v>
      </c>
      <c r="T160" s="19">
        <f t="shared" si="19"/>
        <v>1.7503049042446137E-2</v>
      </c>
      <c r="U160" s="19">
        <f t="shared" si="19"/>
        <v>1.0999999999999815E-2</v>
      </c>
    </row>
    <row r="161" spans="4:21">
      <c r="I161" s="13"/>
      <c r="J161" s="18">
        <f>J160+(J164-J160)/($J$61*$J$62)</f>
        <v>344812.75081344001</v>
      </c>
      <c r="K161" s="18">
        <f>K160+(K164-K160)/($J$61*$J$62)</f>
        <v>280655.58076416003</v>
      </c>
      <c r="L161" s="18">
        <f>L160+(L164-L160)/($J$61*$J$62)</f>
        <v>346759.15720515489</v>
      </c>
      <c r="M161" s="18">
        <f>M160+(M164-M160)/($J$61*$J$62)</f>
        <v>320303.67797433597</v>
      </c>
      <c r="Q161" s="13"/>
      <c r="R161" s="19">
        <f t="shared" si="19"/>
        <v>9.8455392809587722E-3</v>
      </c>
      <c r="S161" s="19">
        <f t="shared" si="19"/>
        <v>1.4853151505072389E-2</v>
      </c>
      <c r="T161" s="19">
        <f t="shared" si="19"/>
        <v>1.9363045364549823E-2</v>
      </c>
      <c r="U161" s="19">
        <f t="shared" si="19"/>
        <v>1.2850108135085562E-2</v>
      </c>
    </row>
    <row r="162" spans="4:21">
      <c r="I162" s="13"/>
      <c r="J162" s="18">
        <f>J161+(J164-J160)/($J$61*$J$63)</f>
        <v>346445.44119360001</v>
      </c>
      <c r="K162" s="18">
        <f>K161+(K164-K160)/($J$61*$J$63)</f>
        <v>282332.80535040004</v>
      </c>
      <c r="L162" s="18">
        <f>L161+(L164-L160)/($J$61*$J$63)</f>
        <v>349218.39787817048</v>
      </c>
      <c r="M162" s="18">
        <f>M161+(M164-M160)/($J$61*$J$63)</f>
        <v>322058.91234384</v>
      </c>
      <c r="Q162" s="13"/>
      <c r="R162" s="19">
        <f t="shared" si="19"/>
        <v>1.2604651162790709E-2</v>
      </c>
      <c r="S162" s="19">
        <f t="shared" si="19"/>
        <v>1.7617903025279751E-2</v>
      </c>
      <c r="T162" s="19">
        <f t="shared" si="19"/>
        <v>2.2132839910300534E-2</v>
      </c>
      <c r="U162" s="19">
        <f t="shared" si="19"/>
        <v>1.5612608875985057E-2</v>
      </c>
    </row>
    <row r="163" spans="4:21">
      <c r="I163" s="13"/>
      <c r="J163" s="18">
        <f>J162+(J164-J160)/($J$61*($J$64))</f>
        <v>348894.47676384001</v>
      </c>
      <c r="K163" s="18">
        <f>K162+(K164-K160)/($J$61*($J$64))</f>
        <v>284848.64222976007</v>
      </c>
      <c r="L163" s="18">
        <f>L162+(L164-L160)/($J$61*($J$64))</f>
        <v>352907.25888769387</v>
      </c>
      <c r="M163" s="18">
        <f>M162+(M164-M160)/($J$61*($J$64))</f>
        <v>324691.76389809599</v>
      </c>
      <c r="Q163" s="13"/>
      <c r="R163" s="19">
        <f t="shared" si="19"/>
        <v>1.6722755879430316E-2</v>
      </c>
      <c r="S163" s="19">
        <f>(K163-K159)/K159</f>
        <v>2.1731678145750173E-2</v>
      </c>
      <c r="T163" s="19">
        <f t="shared" si="19"/>
        <v>2.6242703042073295E-2</v>
      </c>
      <c r="U163" s="19">
        <f t="shared" si="19"/>
        <v>1.9728117642199141E-2</v>
      </c>
    </row>
    <row r="164" spans="4:21">
      <c r="I164" s="13">
        <v>2016</v>
      </c>
      <c r="J164" s="21">
        <f>J160*(1+J169)</f>
        <v>350255.05208063999</v>
      </c>
      <c r="K164" s="21">
        <f t="shared" ref="K164:M164" si="21">K160*(1+K169)</f>
        <v>286246.32938496</v>
      </c>
      <c r="L164" s="21">
        <f t="shared" si="21"/>
        <v>354956.62611520692</v>
      </c>
      <c r="M164" s="21">
        <f t="shared" si="21"/>
        <v>326154.45920601598</v>
      </c>
      <c r="Q164" s="13">
        <v>2016</v>
      </c>
      <c r="R164" s="19">
        <f t="shared" si="19"/>
        <v>1.8999999999999982E-2</v>
      </c>
      <c r="S164" s="19">
        <f t="shared" si="19"/>
        <v>2.4000000000000021E-2</v>
      </c>
      <c r="T164" s="19">
        <f t="shared" si="19"/>
        <v>2.8503049042446243E-2</v>
      </c>
      <c r="U164" s="19">
        <f t="shared" si="19"/>
        <v>2.2000000000000047E-2</v>
      </c>
    </row>
    <row r="165" spans="4:21">
      <c r="I165" s="13"/>
    </row>
    <row r="167" spans="4:21">
      <c r="D167" s="20">
        <f>AVERAGE(D137,D141,D146,D149,D153)</f>
        <v>1.5458508676035939E-3</v>
      </c>
      <c r="E167" s="20">
        <f t="shared" ref="E167" si="22">AVERAGE(E137,E141,E146,E149,E153)</f>
        <v>9.5030490424461624E-3</v>
      </c>
      <c r="F167" s="20">
        <f>AVERAGE(F137,F141,F146,F149,F153)</f>
        <v>-4.0521819656410657E-4</v>
      </c>
      <c r="H167" s="20"/>
      <c r="J167" s="19">
        <v>8.0000000000000002E-3</v>
      </c>
      <c r="K167" s="19">
        <f>J167+D168</f>
        <v>1.3000000000000001E-2</v>
      </c>
      <c r="L167" s="19">
        <f>J167+E167</f>
        <v>1.7503049042446164E-2</v>
      </c>
      <c r="M167" s="19">
        <f>J167+F168</f>
        <v>1.0999999999999999E-2</v>
      </c>
      <c r="R167" s="19">
        <f>(J162-J130)/J130</f>
        <v>0.20814393251555238</v>
      </c>
      <c r="S167" s="19">
        <f>(K162-K130)/K130</f>
        <v>0.24798920281218045</v>
      </c>
      <c r="T167" s="19">
        <f>(L162-L130)/L130</f>
        <v>0.28367800890233469</v>
      </c>
    </row>
    <row r="168" spans="4:21">
      <c r="D168" s="20">
        <v>5.0000000000000001E-3</v>
      </c>
      <c r="F168" s="20">
        <v>3.0000000000000001E-3</v>
      </c>
      <c r="J168" s="19">
        <v>8.0000000000000002E-3</v>
      </c>
      <c r="K168" s="19">
        <f>J168+D168</f>
        <v>1.3000000000000001E-2</v>
      </c>
      <c r="L168" s="19">
        <f>J168+E167</f>
        <v>1.7503049042446164E-2</v>
      </c>
      <c r="M168" s="19">
        <f>J168+F168</f>
        <v>1.0999999999999999E-2</v>
      </c>
    </row>
    <row r="169" spans="4:21">
      <c r="J169" s="19">
        <v>1.9E-2</v>
      </c>
      <c r="K169" s="19">
        <f>J169+D168</f>
        <v>2.4E-2</v>
      </c>
      <c r="L169" s="19">
        <f>J169+E167</f>
        <v>2.850304904244616E-2</v>
      </c>
      <c r="M169" s="19">
        <f>J169+F168</f>
        <v>2.1999999999999999E-2</v>
      </c>
      <c r="R169" s="19">
        <f>(J162-J134)/J134</f>
        <v>0.20446937617121808</v>
      </c>
      <c r="S169" s="19">
        <f>(K162-K134)/K134</f>
        <v>0.22079787441137302</v>
      </c>
      <c r="T169" s="19">
        <f>(L162-L134)/L134</f>
        <v>0.27127655316608534</v>
      </c>
    </row>
  </sheetData>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X112"/>
  <sheetViews>
    <sheetView zoomScaleNormal="100" workbookViewId="0">
      <selection activeCell="AJ1" sqref="AJ1:AM110"/>
    </sheetView>
  </sheetViews>
  <sheetFormatPr defaultColWidth="9.109375" defaultRowHeight="10.199999999999999"/>
  <cols>
    <col min="1" max="8" width="9.109375" style="11"/>
    <col min="9" max="9" width="12.109375" style="11" bestFit="1" customWidth="1"/>
    <col min="10" max="10" width="13.88671875" style="11" bestFit="1" customWidth="1"/>
    <col min="11" max="16384" width="9.109375" style="11"/>
  </cols>
  <sheetData>
    <row r="6" spans="2:20">
      <c r="I6" s="11">
        <v>4</v>
      </c>
    </row>
    <row r="7" spans="2:20">
      <c r="I7" s="11">
        <v>1.5</v>
      </c>
    </row>
    <row r="8" spans="2:20">
      <c r="B8" s="9" t="s">
        <v>183</v>
      </c>
      <c r="C8" s="10"/>
      <c r="D8" s="10"/>
      <c r="E8" s="10"/>
      <c r="F8" s="10"/>
      <c r="I8" s="11">
        <v>1</v>
      </c>
      <c r="O8" s="22" t="s">
        <v>184</v>
      </c>
      <c r="P8" s="23"/>
      <c r="Q8" s="23"/>
      <c r="R8" s="23"/>
      <c r="S8" s="23"/>
      <c r="T8" s="23"/>
    </row>
    <row r="9" spans="2:20">
      <c r="B9" s="12" t="s">
        <v>144</v>
      </c>
      <c r="C9" s="10"/>
      <c r="D9" s="10"/>
      <c r="E9" s="10"/>
      <c r="F9" s="10"/>
      <c r="I9" s="11">
        <f>1/1.5</f>
        <v>0.66666666666666663</v>
      </c>
      <c r="O9" s="24" t="s">
        <v>169</v>
      </c>
      <c r="P9" s="23"/>
      <c r="Q9" s="23"/>
      <c r="R9" s="23"/>
      <c r="S9" s="23"/>
      <c r="T9" s="23"/>
    </row>
    <row r="10" spans="2:20">
      <c r="B10" s="10"/>
      <c r="C10" s="13" t="s">
        <v>185</v>
      </c>
      <c r="D10" s="10"/>
      <c r="E10" s="10"/>
      <c r="F10" s="10"/>
      <c r="O10" s="23"/>
      <c r="P10" s="25" t="s">
        <v>186</v>
      </c>
      <c r="Q10" s="23"/>
      <c r="R10" s="25" t="s">
        <v>187</v>
      </c>
      <c r="S10" s="23"/>
      <c r="T10" s="23"/>
    </row>
    <row r="11" spans="2:20">
      <c r="B11" s="10"/>
      <c r="C11" s="13" t="s">
        <v>147</v>
      </c>
      <c r="D11" s="10"/>
      <c r="E11" s="13" t="s">
        <v>188</v>
      </c>
      <c r="F11" s="10"/>
      <c r="O11" s="23"/>
      <c r="P11" s="25" t="s">
        <v>147</v>
      </c>
      <c r="Q11" s="25" t="s">
        <v>188</v>
      </c>
      <c r="R11" s="25" t="s">
        <v>147</v>
      </c>
      <c r="S11" s="25" t="s">
        <v>188</v>
      </c>
      <c r="T11" s="23"/>
    </row>
    <row r="12" spans="2:20">
      <c r="B12" s="10"/>
      <c r="C12" s="13" t="s">
        <v>189</v>
      </c>
      <c r="D12" s="13" t="s">
        <v>190</v>
      </c>
      <c r="E12" s="13" t="s">
        <v>189</v>
      </c>
      <c r="F12" s="13" t="s">
        <v>190</v>
      </c>
      <c r="H12" s="13"/>
      <c r="I12" s="10" t="s">
        <v>191</v>
      </c>
      <c r="J12" s="10" t="s">
        <v>192</v>
      </c>
      <c r="O12" s="25" t="s">
        <v>78</v>
      </c>
      <c r="P12" s="26">
        <v>2289907</v>
      </c>
      <c r="Q12" s="26">
        <v>350126</v>
      </c>
      <c r="R12" s="26">
        <v>2718979</v>
      </c>
      <c r="S12" s="26">
        <v>410194</v>
      </c>
      <c r="T12" s="23"/>
    </row>
    <row r="13" spans="2:20">
      <c r="B13" s="13" t="s">
        <v>175</v>
      </c>
      <c r="C13" s="15">
        <v>1503349</v>
      </c>
      <c r="D13" s="15">
        <v>2109407</v>
      </c>
      <c r="E13" s="15">
        <v>242640</v>
      </c>
      <c r="F13" s="15">
        <v>336263</v>
      </c>
      <c r="H13" s="13">
        <v>1993</v>
      </c>
      <c r="I13" s="18">
        <f>C13</f>
        <v>1503349</v>
      </c>
      <c r="J13" s="18">
        <f>E13</f>
        <v>242640</v>
      </c>
      <c r="O13" s="25" t="s">
        <v>79</v>
      </c>
      <c r="P13" s="26">
        <v>2288603</v>
      </c>
      <c r="Q13" s="26">
        <v>351432</v>
      </c>
      <c r="R13" s="26">
        <v>2719525</v>
      </c>
      <c r="S13" s="26">
        <v>411387</v>
      </c>
      <c r="T13" s="23"/>
    </row>
    <row r="14" spans="2:20">
      <c r="B14" s="13" t="s">
        <v>176</v>
      </c>
      <c r="C14" s="15">
        <v>1603057</v>
      </c>
      <c r="D14" s="15">
        <v>2212004</v>
      </c>
      <c r="E14" s="15">
        <v>259815</v>
      </c>
      <c r="F14" s="15">
        <v>352433</v>
      </c>
      <c r="H14" s="13"/>
      <c r="I14" s="18">
        <f>I13+(I17-I13)/($I$6*$I$7)</f>
        <v>1519967</v>
      </c>
      <c r="J14" s="18">
        <f>J13+(J17-J13)/($I$6*$I$7)</f>
        <v>245502.5</v>
      </c>
      <c r="O14" s="25" t="s">
        <v>80</v>
      </c>
      <c r="P14" s="26">
        <v>2280923</v>
      </c>
      <c r="Q14" s="26">
        <v>352285</v>
      </c>
      <c r="R14" s="26">
        <v>2711759</v>
      </c>
      <c r="S14" s="26">
        <v>412240</v>
      </c>
      <c r="T14" s="23"/>
    </row>
    <row r="15" spans="2:20">
      <c r="B15" s="13" t="s">
        <v>177</v>
      </c>
      <c r="C15" s="15">
        <v>1685313</v>
      </c>
      <c r="D15" s="15">
        <v>2286738</v>
      </c>
      <c r="E15" s="15">
        <v>264431</v>
      </c>
      <c r="F15" s="15">
        <v>353757</v>
      </c>
      <c r="H15" s="13"/>
      <c r="I15" s="18">
        <f>I14+(I17-I13)/($I$6*$I$8)</f>
        <v>1544894</v>
      </c>
      <c r="J15" s="18">
        <f>J14+(J17-J13)/($I$6*$I$8)</f>
        <v>249796.25</v>
      </c>
      <c r="O15" s="25" t="s">
        <v>81</v>
      </c>
      <c r="P15" s="26">
        <v>2276383</v>
      </c>
      <c r="Q15" s="26">
        <v>352320</v>
      </c>
      <c r="R15" s="26">
        <v>2700512</v>
      </c>
      <c r="S15" s="26">
        <v>411270</v>
      </c>
      <c r="T15" s="23"/>
    </row>
    <row r="16" spans="2:20">
      <c r="B16" s="13" t="s">
        <v>178</v>
      </c>
      <c r="C16" s="15">
        <v>1760963</v>
      </c>
      <c r="D16" s="15">
        <v>2353525</v>
      </c>
      <c r="E16" s="15">
        <v>272574</v>
      </c>
      <c r="F16" s="15">
        <v>360071</v>
      </c>
      <c r="H16" s="13"/>
      <c r="I16" s="18">
        <f>I15+(I17-I13)/($I$6*($I$9))</f>
        <v>1582284.5</v>
      </c>
      <c r="J16" s="18">
        <f>J15+(J17-J13)/($I$6*($I$9))</f>
        <v>256236.875</v>
      </c>
      <c r="O16" s="25" t="s">
        <v>82</v>
      </c>
      <c r="P16" s="26">
        <v>2255108</v>
      </c>
      <c r="Q16" s="26">
        <v>350059</v>
      </c>
      <c r="R16" s="26">
        <v>2672691</v>
      </c>
      <c r="S16" s="26">
        <v>408558</v>
      </c>
      <c r="T16" s="23"/>
    </row>
    <row r="17" spans="2:20">
      <c r="B17" s="13" t="s">
        <v>179</v>
      </c>
      <c r="C17" s="15">
        <v>1856532</v>
      </c>
      <c r="D17" s="15">
        <v>2426611</v>
      </c>
      <c r="E17" s="15">
        <v>294965</v>
      </c>
      <c r="F17" s="15">
        <v>378927</v>
      </c>
      <c r="H17" s="13">
        <v>1994</v>
      </c>
      <c r="I17" s="18">
        <f>C14</f>
        <v>1603057</v>
      </c>
      <c r="J17" s="18">
        <f>E14</f>
        <v>259815</v>
      </c>
      <c r="O17" s="25" t="s">
        <v>83</v>
      </c>
      <c r="P17" s="26">
        <v>2207930</v>
      </c>
      <c r="Q17" s="26">
        <v>348570</v>
      </c>
      <c r="R17" s="26">
        <v>2633723</v>
      </c>
      <c r="S17" s="26">
        <v>406480</v>
      </c>
      <c r="T17" s="23"/>
    </row>
    <row r="18" spans="2:20">
      <c r="B18" s="13" t="s">
        <v>180</v>
      </c>
      <c r="C18" s="15">
        <v>1914788</v>
      </c>
      <c r="D18" s="15">
        <v>2496715</v>
      </c>
      <c r="E18" s="15">
        <v>311945</v>
      </c>
      <c r="F18" s="15">
        <v>396362</v>
      </c>
      <c r="H18" s="13"/>
      <c r="I18" s="18">
        <f>I17+(I21-I17)/($I$6*$I$7)</f>
        <v>1616766.3333333333</v>
      </c>
      <c r="J18" s="18">
        <f>J17+(J21-J17)/($I$6*$I$7)</f>
        <v>260584.33333333334</v>
      </c>
      <c r="O18" s="25" t="s">
        <v>84</v>
      </c>
      <c r="P18" s="26">
        <v>2185420</v>
      </c>
      <c r="Q18" s="26">
        <v>345443</v>
      </c>
      <c r="R18" s="26">
        <v>2605113</v>
      </c>
      <c r="S18" s="26">
        <v>404882</v>
      </c>
      <c r="T18" s="23"/>
    </row>
    <row r="19" spans="2:20">
      <c r="B19" s="13" t="s">
        <v>181</v>
      </c>
      <c r="C19" s="15">
        <v>2014271</v>
      </c>
      <c r="D19" s="15">
        <v>2599686</v>
      </c>
      <c r="E19" s="15">
        <v>341027</v>
      </c>
      <c r="F19" s="15">
        <v>429986</v>
      </c>
      <c r="H19" s="13"/>
      <c r="I19" s="18">
        <f>I18+(I21-I17)/($I$6*$I$8)</f>
        <v>1637330.3333333333</v>
      </c>
      <c r="J19" s="18">
        <f>J18+(J21-J17)/($I$6*$I$8)</f>
        <v>261738.33333333334</v>
      </c>
      <c r="O19" s="25" t="s">
        <v>85</v>
      </c>
      <c r="P19" s="26">
        <v>2164650</v>
      </c>
      <c r="Q19" s="26">
        <v>344081</v>
      </c>
      <c r="R19" s="26">
        <v>2580573</v>
      </c>
      <c r="S19" s="26">
        <v>403511</v>
      </c>
      <c r="T19" s="23"/>
    </row>
    <row r="20" spans="2:20">
      <c r="B20" s="13" t="s">
        <v>151</v>
      </c>
      <c r="C20" s="15">
        <v>2206071</v>
      </c>
      <c r="D20" s="15">
        <v>2728915</v>
      </c>
      <c r="E20" s="15">
        <v>403139</v>
      </c>
      <c r="F20" s="15">
        <v>481703</v>
      </c>
      <c r="H20" s="13"/>
      <c r="I20" s="18">
        <f>I19+(I21-I17)/($I$6*($I$9))</f>
        <v>1668176.3333333333</v>
      </c>
      <c r="J20" s="18">
        <f>J19+(J21-J17)/($I$6*($I$9))</f>
        <v>263469.33333333337</v>
      </c>
      <c r="O20" s="25" t="s">
        <v>86</v>
      </c>
      <c r="P20" s="26">
        <v>2157793</v>
      </c>
      <c r="Q20" s="26">
        <v>343202</v>
      </c>
      <c r="R20" s="26">
        <v>2565208</v>
      </c>
      <c r="S20" s="26">
        <v>402049</v>
      </c>
      <c r="T20" s="23"/>
    </row>
    <row r="21" spans="2:20">
      <c r="B21" s="13" t="s">
        <v>152</v>
      </c>
      <c r="C21" s="15">
        <v>2319191</v>
      </c>
      <c r="D21" s="15">
        <v>2793869</v>
      </c>
      <c r="E21" s="15">
        <v>427853</v>
      </c>
      <c r="F21" s="15">
        <v>497872</v>
      </c>
      <c r="H21" s="13">
        <v>1995</v>
      </c>
      <c r="I21" s="18">
        <f>C15</f>
        <v>1685313</v>
      </c>
      <c r="J21" s="18">
        <f>E15</f>
        <v>264431</v>
      </c>
      <c r="K21" s="11">
        <f>(J21/$J$21)*100</f>
        <v>100</v>
      </c>
      <c r="O21" s="25" t="s">
        <v>87</v>
      </c>
      <c r="P21" s="26">
        <v>2161274</v>
      </c>
      <c r="Q21" s="26">
        <v>342072</v>
      </c>
      <c r="R21" s="26">
        <v>2564967</v>
      </c>
      <c r="S21" s="26">
        <v>400858</v>
      </c>
      <c r="T21" s="23"/>
    </row>
    <row r="22" spans="2:20">
      <c r="B22" s="13" t="s">
        <v>153</v>
      </c>
      <c r="C22" s="15">
        <v>2366345</v>
      </c>
      <c r="D22" s="15">
        <v>2822257</v>
      </c>
      <c r="E22" s="15">
        <v>432037</v>
      </c>
      <c r="F22" s="15">
        <v>504530</v>
      </c>
      <c r="H22" s="13"/>
      <c r="I22" s="18">
        <f>I21+(I25-I21)/($I$6*$I$7)</f>
        <v>1697921.3333333333</v>
      </c>
      <c r="J22" s="18">
        <f>J21+(J25-J21)/($I$6*$I$7)</f>
        <v>265788.16666666669</v>
      </c>
      <c r="K22" s="11">
        <f t="shared" ref="K22:K85" si="0">(J22/$J$21)*100</f>
        <v>100.51324037902769</v>
      </c>
      <c r="O22" s="25" t="s">
        <v>88</v>
      </c>
      <c r="P22" s="26">
        <v>2156415</v>
      </c>
      <c r="Q22" s="26">
        <v>343941</v>
      </c>
      <c r="R22" s="26">
        <v>2561389</v>
      </c>
      <c r="S22" s="26">
        <v>403526</v>
      </c>
      <c r="T22" s="23"/>
    </row>
    <row r="23" spans="2:20">
      <c r="B23" s="13" t="s">
        <v>154</v>
      </c>
      <c r="C23" s="15">
        <v>2389950</v>
      </c>
      <c r="D23" s="15">
        <v>2828128</v>
      </c>
      <c r="E23" s="15">
        <v>423802</v>
      </c>
      <c r="F23" s="15">
        <v>494568</v>
      </c>
      <c r="H23" s="13"/>
      <c r="I23" s="18">
        <f>I22+(I25-I21)/($I$6*$I$8)</f>
        <v>1716833.8333333333</v>
      </c>
      <c r="J23" s="18">
        <f>J22+(J25-J21)/($I$6*$I$8)</f>
        <v>267823.91666666669</v>
      </c>
      <c r="K23" s="11">
        <f t="shared" si="0"/>
        <v>101.28310094756918</v>
      </c>
      <c r="O23" s="25" t="s">
        <v>89</v>
      </c>
      <c r="P23" s="26">
        <v>2157366</v>
      </c>
      <c r="Q23" s="26">
        <v>344775</v>
      </c>
      <c r="R23" s="26">
        <v>2558345</v>
      </c>
      <c r="S23" s="26">
        <v>404417</v>
      </c>
      <c r="T23" s="23"/>
    </row>
    <row r="24" spans="2:20">
      <c r="B24" s="13" t="s">
        <v>155</v>
      </c>
      <c r="C24" s="15">
        <v>2494542</v>
      </c>
      <c r="D24" s="15">
        <v>2894661</v>
      </c>
      <c r="E24" s="15">
        <v>444621</v>
      </c>
      <c r="F24" s="15">
        <v>505353</v>
      </c>
      <c r="H24" s="13"/>
      <c r="I24" s="18">
        <f>I23+(I25-I21)/($I$6*($I$9))</f>
        <v>1745202.5833333333</v>
      </c>
      <c r="J24" s="18">
        <f>J23+(J25-J21)/($I$6*($I$9))</f>
        <v>270877.54166666669</v>
      </c>
      <c r="K24" s="11">
        <f t="shared" si="0"/>
        <v>102.43789180038145</v>
      </c>
      <c r="O24" s="25" t="s">
        <v>90</v>
      </c>
      <c r="P24" s="26">
        <v>2155305</v>
      </c>
      <c r="Q24" s="26">
        <v>347435</v>
      </c>
      <c r="R24" s="26">
        <v>2553278</v>
      </c>
      <c r="S24" s="26">
        <v>407888</v>
      </c>
      <c r="T24" s="23"/>
    </row>
    <row r="25" spans="2:20">
      <c r="B25" s="13" t="s">
        <v>156</v>
      </c>
      <c r="C25" s="15">
        <v>2695717</v>
      </c>
      <c r="D25" s="15">
        <v>3044568</v>
      </c>
      <c r="E25" s="15">
        <v>496029</v>
      </c>
      <c r="F25" s="15">
        <v>547520</v>
      </c>
      <c r="H25" s="13">
        <v>1996</v>
      </c>
      <c r="I25" s="18">
        <f>C16</f>
        <v>1760963</v>
      </c>
      <c r="J25" s="18">
        <f>E16</f>
        <v>272574</v>
      </c>
      <c r="K25" s="11">
        <f t="shared" si="0"/>
        <v>103.07944227416603</v>
      </c>
      <c r="O25" s="25" t="s">
        <v>91</v>
      </c>
      <c r="P25" s="26">
        <v>2153799</v>
      </c>
      <c r="Q25" s="26">
        <v>346721</v>
      </c>
      <c r="R25" s="26">
        <v>2554537</v>
      </c>
      <c r="S25" s="26">
        <v>407312</v>
      </c>
      <c r="T25" s="23"/>
    </row>
    <row r="26" spans="2:20">
      <c r="B26" s="13" t="s">
        <v>157</v>
      </c>
      <c r="C26" s="15">
        <v>2923320</v>
      </c>
      <c r="D26" s="15">
        <v>3211974</v>
      </c>
      <c r="E26" s="15">
        <v>540321</v>
      </c>
      <c r="F26" s="15">
        <v>588693</v>
      </c>
      <c r="H26" s="13"/>
      <c r="I26" s="18">
        <f>I25+(I29-I25)/($I$6*$I$7)</f>
        <v>1776891.1666666667</v>
      </c>
      <c r="J26" s="18">
        <f>J25+(J29-J25)/($I$6*$I$7)</f>
        <v>276305.83333333331</v>
      </c>
      <c r="K26" s="11">
        <f t="shared" si="0"/>
        <v>104.49071150255958</v>
      </c>
      <c r="O26" s="25" t="s">
        <v>92</v>
      </c>
      <c r="P26" s="26">
        <v>2153176</v>
      </c>
      <c r="Q26" s="26">
        <v>347478</v>
      </c>
      <c r="R26" s="26">
        <v>2554724</v>
      </c>
      <c r="S26" s="26">
        <v>408394</v>
      </c>
      <c r="T26" s="23"/>
    </row>
    <row r="27" spans="2:20">
      <c r="B27" s="13" t="s">
        <v>158</v>
      </c>
      <c r="C27" s="15">
        <v>3092480</v>
      </c>
      <c r="D27" s="15">
        <v>3303003</v>
      </c>
      <c r="E27" s="15">
        <v>583416</v>
      </c>
      <c r="F27" s="15">
        <v>625487</v>
      </c>
      <c r="H27" s="13"/>
      <c r="I27" s="18">
        <f>I26+(I29-I25)/($I$6*$I$8)</f>
        <v>1800783.4166666667</v>
      </c>
      <c r="J27" s="18">
        <f>J26+(J29-J25)/($I$6*$I$8)</f>
        <v>281903.58333333331</v>
      </c>
      <c r="K27" s="11">
        <f t="shared" si="0"/>
        <v>106.60761534514988</v>
      </c>
      <c r="O27" s="25" t="s">
        <v>93</v>
      </c>
      <c r="P27" s="26">
        <v>2155764</v>
      </c>
      <c r="Q27" s="26">
        <v>346629</v>
      </c>
      <c r="R27" s="26">
        <v>2553685</v>
      </c>
      <c r="S27" s="26">
        <v>407392</v>
      </c>
      <c r="T27" s="23"/>
    </row>
    <row r="28" spans="2:20">
      <c r="B28" s="13" t="s">
        <v>159</v>
      </c>
      <c r="C28" s="15">
        <v>3258065</v>
      </c>
      <c r="D28" s="15">
        <v>3326974</v>
      </c>
      <c r="E28" s="15">
        <v>583168</v>
      </c>
      <c r="F28" s="15">
        <v>605000</v>
      </c>
      <c r="H28" s="13"/>
      <c r="I28" s="18">
        <f>I27+(I29-I25)/($I$6*($I$9))</f>
        <v>1836621.7916666667</v>
      </c>
      <c r="J28" s="18">
        <f>J27+(J29-J25)/($I$6*($I$9))</f>
        <v>290300.20833333331</v>
      </c>
      <c r="K28" s="11">
        <f t="shared" si="0"/>
        <v>109.78297110903537</v>
      </c>
      <c r="O28" s="25" t="s">
        <v>94</v>
      </c>
      <c r="P28" s="26">
        <v>2150060</v>
      </c>
      <c r="Q28" s="26">
        <v>347828</v>
      </c>
      <c r="R28" s="26">
        <v>2548608</v>
      </c>
      <c r="S28" s="26">
        <v>408408</v>
      </c>
      <c r="T28" s="23"/>
    </row>
    <row r="29" spans="2:20">
      <c r="B29" s="13" t="s">
        <v>160</v>
      </c>
      <c r="C29" s="15">
        <v>2993217</v>
      </c>
      <c r="D29" s="15">
        <v>3104673</v>
      </c>
      <c r="E29" s="15">
        <v>553628</v>
      </c>
      <c r="F29" s="15">
        <v>590138</v>
      </c>
      <c r="H29" s="13">
        <v>1997</v>
      </c>
      <c r="I29" s="18">
        <f>C17</f>
        <v>1856532</v>
      </c>
      <c r="J29" s="18">
        <f>E17</f>
        <v>294965</v>
      </c>
      <c r="K29" s="11">
        <f t="shared" si="0"/>
        <v>111.5470576445273</v>
      </c>
      <c r="O29" s="25" t="s">
        <v>95</v>
      </c>
      <c r="P29" s="26">
        <v>2141052</v>
      </c>
      <c r="Q29" s="26">
        <v>348076</v>
      </c>
      <c r="R29" s="26">
        <v>2543816</v>
      </c>
      <c r="S29" s="26">
        <v>409467</v>
      </c>
      <c r="T29" s="23"/>
    </row>
    <row r="30" spans="2:20">
      <c r="B30" s="13" t="s">
        <v>161</v>
      </c>
      <c r="C30" s="15">
        <v>3108421</v>
      </c>
      <c r="D30" s="15">
        <v>3108421</v>
      </c>
      <c r="E30" s="15">
        <v>603892</v>
      </c>
      <c r="F30" s="15">
        <v>603892</v>
      </c>
      <c r="H30" s="13"/>
      <c r="I30" s="18">
        <f>I29+(I33-I29)/($I$6*$I$7)</f>
        <v>1866241.3333333333</v>
      </c>
      <c r="J30" s="18">
        <f>J29+(J33-J29)/($I$6*$I$7)</f>
        <v>297795</v>
      </c>
      <c r="K30" s="11">
        <f t="shared" si="0"/>
        <v>112.6172801222247</v>
      </c>
      <c r="O30" s="25" t="s">
        <v>96</v>
      </c>
      <c r="P30" s="26">
        <v>2141491</v>
      </c>
      <c r="Q30" s="26">
        <v>347940</v>
      </c>
      <c r="R30" s="26">
        <v>2543112</v>
      </c>
      <c r="S30" s="26">
        <v>410396</v>
      </c>
      <c r="T30" s="23"/>
    </row>
    <row r="31" spans="2:20">
      <c r="B31" s="13" t="s">
        <v>162</v>
      </c>
      <c r="C31" s="15">
        <v>3251224</v>
      </c>
      <c r="D31" s="15">
        <v>3191319</v>
      </c>
      <c r="E31" s="15">
        <v>649809</v>
      </c>
      <c r="F31" s="15">
        <v>654173</v>
      </c>
      <c r="H31" s="13"/>
      <c r="I31" s="18">
        <f>I30+(I33-I29)/($I$6*$I$8)</f>
        <v>1880805.3333333333</v>
      </c>
      <c r="J31" s="18">
        <f>J30+(J33-J29)/($I$6*$I$8)</f>
        <v>302040</v>
      </c>
      <c r="K31" s="11">
        <f t="shared" si="0"/>
        <v>114.2226138387708</v>
      </c>
      <c r="O31" s="25" t="s">
        <v>97</v>
      </c>
      <c r="P31" s="26">
        <v>2141866</v>
      </c>
      <c r="Q31" s="26">
        <v>349673</v>
      </c>
      <c r="R31" s="26">
        <v>2544988</v>
      </c>
      <c r="S31" s="26">
        <v>412290</v>
      </c>
      <c r="T31" s="23"/>
    </row>
    <row r="32" spans="2:20">
      <c r="B32" s="13" t="s">
        <v>163</v>
      </c>
      <c r="C32" s="15">
        <v>3340440</v>
      </c>
      <c r="D32" s="15">
        <v>3202160</v>
      </c>
      <c r="E32" s="15">
        <v>665248</v>
      </c>
      <c r="F32" s="15">
        <v>650390</v>
      </c>
      <c r="H32" s="13"/>
      <c r="I32" s="18">
        <f>I31+(I33-I29)/($I$6*($I$9))</f>
        <v>1902651.3333333333</v>
      </c>
      <c r="J32" s="18">
        <f>J31+(J33-J29)/($I$6*($I$9))</f>
        <v>308407.5</v>
      </c>
      <c r="K32" s="11">
        <f t="shared" si="0"/>
        <v>116.63061441358992</v>
      </c>
      <c r="O32" s="25" t="s">
        <v>98</v>
      </c>
      <c r="P32" s="26">
        <v>2140650</v>
      </c>
      <c r="Q32" s="26">
        <v>349064</v>
      </c>
      <c r="R32" s="26">
        <v>2543053</v>
      </c>
      <c r="S32" s="26">
        <v>412062</v>
      </c>
      <c r="T32" s="23"/>
    </row>
    <row r="33" spans="2:24">
      <c r="B33" s="13" t="s">
        <v>164</v>
      </c>
      <c r="C33" s="15">
        <v>3373403</v>
      </c>
      <c r="D33" s="15">
        <v>3207764</v>
      </c>
      <c r="E33" s="15">
        <v>673142</v>
      </c>
      <c r="F33" s="15">
        <v>649778</v>
      </c>
      <c r="H33" s="13">
        <v>1998</v>
      </c>
      <c r="I33" s="18">
        <f>C18</f>
        <v>1914788</v>
      </c>
      <c r="J33" s="18">
        <f>E18</f>
        <v>311945</v>
      </c>
      <c r="K33" s="11">
        <f t="shared" si="0"/>
        <v>117.96839251071167</v>
      </c>
      <c r="O33" s="25" t="s">
        <v>99</v>
      </c>
      <c r="P33" s="26">
        <v>2125105</v>
      </c>
      <c r="Q33" s="26">
        <v>349020</v>
      </c>
      <c r="R33" s="26">
        <v>2544087</v>
      </c>
      <c r="S33" s="26">
        <v>413752</v>
      </c>
      <c r="T33" s="23"/>
    </row>
    <row r="34" spans="2:24">
      <c r="H34" s="13"/>
      <c r="I34" s="18">
        <f>I33+(I37-I33)/($I$6*$I$7)</f>
        <v>1931368.5</v>
      </c>
      <c r="J34" s="18">
        <f>J33+(J37-J33)/($I$6*$I$7)</f>
        <v>316792</v>
      </c>
      <c r="K34" s="11">
        <f t="shared" si="0"/>
        <v>119.80138486032273</v>
      </c>
      <c r="O34" s="25" t="s">
        <v>100</v>
      </c>
      <c r="P34" s="26">
        <v>2145767</v>
      </c>
      <c r="Q34" s="26">
        <v>350338</v>
      </c>
      <c r="R34" s="26">
        <v>2551958</v>
      </c>
      <c r="S34" s="26">
        <v>415333</v>
      </c>
      <c r="T34" s="23"/>
    </row>
    <row r="35" spans="2:24">
      <c r="H35" s="13"/>
      <c r="I35" s="18">
        <f>I34+(I37-I33)/($I$6*$I$8)</f>
        <v>1956239.25</v>
      </c>
      <c r="J35" s="18">
        <f>J34+(J37-J33)/($I$6*$I$8)</f>
        <v>324062.5</v>
      </c>
      <c r="K35" s="11">
        <f t="shared" si="0"/>
        <v>122.5508733847393</v>
      </c>
      <c r="O35" s="25" t="s">
        <v>101</v>
      </c>
      <c r="P35" s="26">
        <v>2146197</v>
      </c>
      <c r="Q35" s="26">
        <v>352283</v>
      </c>
      <c r="R35" s="26">
        <v>2555578</v>
      </c>
      <c r="S35" s="26">
        <v>417913</v>
      </c>
      <c r="T35" s="23"/>
    </row>
    <row r="36" spans="2:24">
      <c r="H36" s="13"/>
      <c r="I36" s="18">
        <f>I35+(I37-I33)/($I$6*($I$9))</f>
        <v>1993545.375</v>
      </c>
      <c r="J36" s="18">
        <f>J35+(J37-J33)/($I$6*($I$9))</f>
        <v>334968.25</v>
      </c>
      <c r="K36" s="11">
        <f t="shared" si="0"/>
        <v>126.67510617136418</v>
      </c>
      <c r="O36" s="25" t="s">
        <v>102</v>
      </c>
      <c r="P36" s="26">
        <v>2154091</v>
      </c>
      <c r="Q36" s="26">
        <v>354108</v>
      </c>
      <c r="R36" s="26">
        <v>2563945</v>
      </c>
      <c r="S36" s="26">
        <v>419311</v>
      </c>
      <c r="T36" s="23"/>
    </row>
    <row r="37" spans="2:24">
      <c r="D37" s="19">
        <f>(D33-D29)/D29</f>
        <v>3.3205107268945877E-2</v>
      </c>
      <c r="F37" s="19">
        <f>(F33-F29)/F29</f>
        <v>0.10106110774090128</v>
      </c>
      <c r="H37" s="13">
        <v>1999</v>
      </c>
      <c r="I37" s="18">
        <f>C19</f>
        <v>2014271</v>
      </c>
      <c r="J37" s="18">
        <f>E19</f>
        <v>341027</v>
      </c>
      <c r="K37" s="11">
        <f t="shared" si="0"/>
        <v>128.96634660837799</v>
      </c>
      <c r="O37" s="25" t="s">
        <v>103</v>
      </c>
      <c r="P37" s="26">
        <v>2157019</v>
      </c>
      <c r="Q37" s="26">
        <v>356741</v>
      </c>
      <c r="R37" s="26">
        <v>2571556</v>
      </c>
      <c r="S37" s="26">
        <v>422487</v>
      </c>
      <c r="T37" s="23"/>
    </row>
    <row r="38" spans="2:24">
      <c r="H38" s="13"/>
      <c r="I38" s="18">
        <f>I37+(I41-I37)/($I$6*$I$7)</f>
        <v>2046237.6666666667</v>
      </c>
      <c r="J38" s="18">
        <f>J37+(J41-J37)/($I$6*$I$7)</f>
        <v>351379</v>
      </c>
      <c r="K38" s="11">
        <f t="shared" si="0"/>
        <v>132.88116748792692</v>
      </c>
      <c r="O38" s="25" t="s">
        <v>104</v>
      </c>
      <c r="P38" s="26">
        <v>2160811</v>
      </c>
      <c r="Q38" s="26">
        <v>357842</v>
      </c>
      <c r="R38" s="26">
        <v>2576670</v>
      </c>
      <c r="S38" s="26">
        <v>424759</v>
      </c>
      <c r="T38" s="23"/>
    </row>
    <row r="39" spans="2:24">
      <c r="H39" s="13"/>
      <c r="I39" s="18">
        <f>I38+(I41-I37)/($I$6*$I$8)</f>
        <v>2094187.6666666667</v>
      </c>
      <c r="J39" s="18">
        <f>J38+(J41-J37)/($I$6*$I$8)</f>
        <v>366907</v>
      </c>
      <c r="K39" s="11">
        <f t="shared" si="0"/>
        <v>138.75339880725028</v>
      </c>
      <c r="O39" s="25" t="s">
        <v>105</v>
      </c>
      <c r="P39" s="26">
        <v>2166089</v>
      </c>
      <c r="Q39" s="26">
        <v>358032</v>
      </c>
      <c r="R39" s="26">
        <v>2584532</v>
      </c>
      <c r="S39" s="26">
        <v>424702</v>
      </c>
      <c r="T39" s="23"/>
    </row>
    <row r="40" spans="2:24">
      <c r="H40" s="13"/>
      <c r="I40" s="18">
        <f>I39+(I41-I37)/($I$6*($I$9))</f>
        <v>2166112.666666667</v>
      </c>
      <c r="J40" s="18">
        <f>J39+(J41-J37)/($I$6*($I$9))</f>
        <v>390199</v>
      </c>
      <c r="K40" s="11">
        <f t="shared" si="0"/>
        <v>147.56174578623535</v>
      </c>
      <c r="O40" s="25" t="s">
        <v>106</v>
      </c>
      <c r="P40" s="26">
        <v>2172230</v>
      </c>
      <c r="Q40" s="26">
        <v>359932</v>
      </c>
      <c r="R40" s="26">
        <v>2594084</v>
      </c>
      <c r="S40" s="26">
        <v>427846</v>
      </c>
      <c r="T40" s="23"/>
    </row>
    <row r="41" spans="2:24">
      <c r="H41" s="13">
        <v>2000</v>
      </c>
      <c r="I41" s="18">
        <f>C20</f>
        <v>2206071</v>
      </c>
      <c r="J41" s="18">
        <f>E20</f>
        <v>403139</v>
      </c>
      <c r="K41" s="11">
        <f t="shared" si="0"/>
        <v>152.45527188567149</v>
      </c>
      <c r="O41" s="25" t="s">
        <v>107</v>
      </c>
      <c r="P41" s="26">
        <v>2179796</v>
      </c>
      <c r="Q41" s="26">
        <v>363033</v>
      </c>
      <c r="R41" s="26">
        <v>2604042</v>
      </c>
      <c r="S41" s="26">
        <v>431575</v>
      </c>
      <c r="T41" s="23"/>
    </row>
    <row r="42" spans="2:24">
      <c r="H42" s="13"/>
      <c r="I42" s="18">
        <f>I41+(I45-I41)/($I$6*$I$7)</f>
        <v>2224924.3333333335</v>
      </c>
      <c r="J42" s="18">
        <f>J41+(J45-J41)/($I$6*$I$7)</f>
        <v>407258</v>
      </c>
      <c r="K42" s="11">
        <f t="shared" si="0"/>
        <v>154.01295612087841</v>
      </c>
      <c r="O42" s="23"/>
      <c r="P42" s="23"/>
      <c r="Q42" s="23"/>
      <c r="R42" s="23"/>
      <c r="S42" s="23"/>
      <c r="T42" s="23"/>
      <c r="U42" s="23"/>
      <c r="V42" s="23"/>
      <c r="W42" s="23"/>
      <c r="X42" s="23"/>
    </row>
    <row r="43" spans="2:24">
      <c r="H43" s="13"/>
      <c r="I43" s="18">
        <f>I42+(I45-I41)/($I$6*$I$8)</f>
        <v>2253204.3333333335</v>
      </c>
      <c r="J43" s="18">
        <f>J42+(J45-J41)/($I$6*$I$8)</f>
        <v>413436.5</v>
      </c>
      <c r="K43" s="11">
        <f t="shared" si="0"/>
        <v>156.34948247368879</v>
      </c>
      <c r="O43" s="23"/>
      <c r="R43" s="23"/>
      <c r="S43" s="23"/>
      <c r="T43" s="23"/>
      <c r="U43" s="23"/>
      <c r="V43" s="23"/>
      <c r="W43" s="23"/>
      <c r="X43" s="23"/>
    </row>
    <row r="44" spans="2:24">
      <c r="H44" s="13"/>
      <c r="I44" s="18">
        <f>I43+(I45-I41)/($I$6*($I$9))</f>
        <v>2295624.3333333335</v>
      </c>
      <c r="J44" s="18">
        <f>J43+(J45-J41)/($I$6*($I$9))</f>
        <v>422704.25</v>
      </c>
      <c r="K44" s="11">
        <f t="shared" si="0"/>
        <v>159.85427200290434</v>
      </c>
      <c r="O44" s="23"/>
      <c r="P44" s="23">
        <f>P41-P21</f>
        <v>18522</v>
      </c>
      <c r="Q44" s="23">
        <f>Q41-Q21</f>
        <v>20961</v>
      </c>
      <c r="R44" s="23">
        <f>R41-R21</f>
        <v>39075</v>
      </c>
      <c r="S44" s="23">
        <f>S41-S21</f>
        <v>30717</v>
      </c>
      <c r="T44" s="23"/>
      <c r="U44" s="23"/>
      <c r="V44" s="23"/>
      <c r="W44" s="23"/>
      <c r="X44" s="23"/>
    </row>
    <row r="45" spans="2:24">
      <c r="H45" s="13">
        <v>2001</v>
      </c>
      <c r="I45" s="18">
        <f>C21</f>
        <v>2319191</v>
      </c>
      <c r="J45" s="18">
        <f>E21</f>
        <v>427853</v>
      </c>
      <c r="K45" s="11">
        <f t="shared" si="0"/>
        <v>161.80137729691299</v>
      </c>
      <c r="O45" s="23"/>
      <c r="P45" s="27">
        <f>P44/P21</f>
        <v>8.5699453192885303E-3</v>
      </c>
      <c r="Q45" s="27">
        <f t="shared" ref="Q45:S45" si="1">Q44/Q21</f>
        <v>6.1276573352978321E-2</v>
      </c>
      <c r="R45" s="27">
        <f t="shared" si="1"/>
        <v>1.5234114123105677E-2</v>
      </c>
      <c r="S45" s="27">
        <f t="shared" si="1"/>
        <v>7.6628132655454054E-2</v>
      </c>
      <c r="T45" s="23"/>
      <c r="U45" s="23"/>
      <c r="V45" s="23"/>
      <c r="W45" s="23"/>
      <c r="X45" s="23"/>
    </row>
    <row r="46" spans="2:24">
      <c r="H46" s="13"/>
      <c r="I46" s="18">
        <f>I45+(I49-I45)/($I$6*$I$7)</f>
        <v>2327050</v>
      </c>
      <c r="J46" s="18">
        <f>J45+(J49-J45)/($I$6*$I$7)</f>
        <v>428550.33333333331</v>
      </c>
      <c r="K46" s="11">
        <f t="shared" si="0"/>
        <v>162.06508818305468</v>
      </c>
      <c r="O46" s="23"/>
      <c r="P46" s="23"/>
      <c r="Q46" s="23"/>
      <c r="R46" s="23"/>
      <c r="S46" s="23"/>
      <c r="T46" s="23"/>
      <c r="U46" s="23"/>
      <c r="V46" s="23"/>
      <c r="W46" s="23"/>
      <c r="X46" s="23"/>
    </row>
    <row r="47" spans="2:24">
      <c r="H47" s="13"/>
      <c r="I47" s="18">
        <f>I46+(I49-I45)/($I$6*$I$8)</f>
        <v>2338838.5</v>
      </c>
      <c r="J47" s="18">
        <f>J46+(J49-J45)/($I$6*$I$8)</f>
        <v>429596.33333333331</v>
      </c>
      <c r="K47" s="11">
        <f t="shared" si="0"/>
        <v>162.46065451226721</v>
      </c>
      <c r="O47" s="23"/>
      <c r="P47" s="23">
        <f>P41-P33</f>
        <v>54691</v>
      </c>
      <c r="Q47" s="23">
        <f>Q41-Q33</f>
        <v>14013</v>
      </c>
      <c r="R47" s="23">
        <f>R41-R33</f>
        <v>59955</v>
      </c>
      <c r="S47" s="23">
        <f>S41-S33</f>
        <v>17823</v>
      </c>
      <c r="T47" s="23"/>
      <c r="U47" s="23"/>
      <c r="V47" s="23"/>
      <c r="W47" s="23"/>
      <c r="X47" s="23"/>
    </row>
    <row r="48" spans="2:24">
      <c r="H48" s="13"/>
      <c r="I48" s="18">
        <f>I47+(I49-I45)/($I$6*($I$9))</f>
        <v>2356521.25</v>
      </c>
      <c r="J48" s="18">
        <f>J47+(J49-J45)/($I$6*($I$9))</f>
        <v>431165.33333333331</v>
      </c>
      <c r="K48" s="11">
        <f t="shared" si="0"/>
        <v>163.05400400608602</v>
      </c>
      <c r="O48" s="23"/>
      <c r="P48" s="23"/>
      <c r="Q48" s="23"/>
      <c r="R48" s="23"/>
      <c r="S48" s="23"/>
      <c r="T48" s="23"/>
      <c r="U48" s="23"/>
      <c r="V48" s="23"/>
      <c r="W48" s="23"/>
      <c r="X48" s="23"/>
    </row>
    <row r="49" spans="8:24">
      <c r="H49" s="13">
        <v>2002</v>
      </c>
      <c r="I49" s="18">
        <f>C22</f>
        <v>2366345</v>
      </c>
      <c r="J49" s="18">
        <f>E22</f>
        <v>432037</v>
      </c>
      <c r="K49" s="11">
        <f t="shared" si="0"/>
        <v>163.38364261376316</v>
      </c>
      <c r="O49" s="23"/>
      <c r="P49" s="23"/>
      <c r="Q49" s="23"/>
      <c r="R49" s="23"/>
      <c r="S49" s="23"/>
      <c r="T49" s="23"/>
      <c r="U49" s="23"/>
      <c r="V49" s="23"/>
      <c r="W49" s="23"/>
      <c r="X49" s="23"/>
    </row>
    <row r="50" spans="8:24">
      <c r="H50" s="13"/>
      <c r="I50" s="18">
        <f>I49+(I53-I49)/($I$6*$I$7)</f>
        <v>2370279.1666666665</v>
      </c>
      <c r="J50" s="18">
        <f>J49+(J53-J49)/($I$6*$I$7)</f>
        <v>430664.5</v>
      </c>
      <c r="K50" s="11">
        <f t="shared" si="0"/>
        <v>162.86460362060424</v>
      </c>
      <c r="O50" s="23"/>
      <c r="P50" s="23"/>
      <c r="Q50" s="28">
        <f>AVERAGE(Q12:Q15)</f>
        <v>351540.75</v>
      </c>
      <c r="R50" s="23"/>
      <c r="S50" s="23"/>
      <c r="T50" s="23"/>
      <c r="U50" s="23"/>
      <c r="V50" s="23"/>
      <c r="W50" s="23"/>
      <c r="X50" s="23"/>
    </row>
    <row r="51" spans="8:24">
      <c r="H51" s="13"/>
      <c r="I51" s="18">
        <f>I50+(I53-I49)/($I$6*$I$8)</f>
        <v>2376180.4166666665</v>
      </c>
      <c r="J51" s="18">
        <f>J50+(J53-J49)/($I$6*$I$8)</f>
        <v>428605.75</v>
      </c>
      <c r="K51" s="11">
        <f t="shared" si="0"/>
        <v>162.0860451308659</v>
      </c>
      <c r="O51" s="23"/>
      <c r="P51" s="23"/>
      <c r="Q51" s="27">
        <f>(Q41-Q50)/Q50</f>
        <v>3.2691089155382415E-2</v>
      </c>
      <c r="R51" s="23"/>
      <c r="S51" s="23"/>
      <c r="T51" s="23"/>
      <c r="U51" s="23"/>
      <c r="V51" s="23"/>
      <c r="W51" s="23"/>
      <c r="X51" s="23"/>
    </row>
    <row r="52" spans="8:24">
      <c r="H52" s="13"/>
      <c r="I52" s="18">
        <f>I51+(I53-I49)/($I$6*($I$9))</f>
        <v>2385032.2916666665</v>
      </c>
      <c r="J52" s="18">
        <f>J51+(J53-J49)/($I$6*($I$9))</f>
        <v>425517.625</v>
      </c>
      <c r="K52" s="11">
        <f t="shared" si="0"/>
        <v>160.91820739625837</v>
      </c>
      <c r="O52" s="23"/>
      <c r="P52" s="23"/>
      <c r="Q52" s="23"/>
      <c r="R52" s="23"/>
      <c r="S52" s="23"/>
      <c r="T52" s="23"/>
      <c r="U52" s="23"/>
      <c r="V52" s="23"/>
      <c r="W52" s="23"/>
      <c r="X52" s="23"/>
    </row>
    <row r="53" spans="8:24">
      <c r="H53" s="13">
        <v>2003</v>
      </c>
      <c r="I53" s="18">
        <f>C23</f>
        <v>2389950</v>
      </c>
      <c r="J53" s="18">
        <f>E23</f>
        <v>423802</v>
      </c>
      <c r="K53" s="11">
        <f t="shared" si="0"/>
        <v>160.26940865480975</v>
      </c>
      <c r="O53" s="23"/>
      <c r="P53" s="23"/>
      <c r="Q53" s="23"/>
      <c r="R53" s="23"/>
      <c r="S53" s="23"/>
      <c r="T53" s="23"/>
      <c r="U53" s="23"/>
      <c r="V53" s="23"/>
      <c r="W53" s="23"/>
      <c r="X53" s="23"/>
    </row>
    <row r="54" spans="8:24">
      <c r="H54" s="13"/>
      <c r="I54" s="18">
        <f>I53+(I57-I53)/($I$6*$I$7)</f>
        <v>2407382</v>
      </c>
      <c r="J54" s="18">
        <f>J53+(J57-J53)/($I$6*$I$7)</f>
        <v>427271.83333333331</v>
      </c>
      <c r="K54" s="11">
        <f t="shared" si="0"/>
        <v>161.58159721565676</v>
      </c>
      <c r="O54" s="23"/>
      <c r="P54" s="23"/>
      <c r="Q54" s="23"/>
      <c r="R54" s="23"/>
      <c r="S54" s="23"/>
      <c r="T54" s="23"/>
      <c r="U54" s="23"/>
      <c r="V54" s="23"/>
      <c r="W54" s="23"/>
      <c r="X54" s="23"/>
    </row>
    <row r="55" spans="8:24">
      <c r="H55" s="13"/>
      <c r="I55" s="18">
        <f>I54+(I57-I53)/($I$6*$I$8)</f>
        <v>2433530</v>
      </c>
      <c r="J55" s="18">
        <f>J54+(J57-J53)/($I$6*$I$8)</f>
        <v>432476.58333333331</v>
      </c>
      <c r="K55" s="11">
        <f t="shared" si="0"/>
        <v>163.54988005692726</v>
      </c>
    </row>
    <row r="56" spans="8:24">
      <c r="H56" s="13"/>
      <c r="I56" s="18">
        <f>I55+(I57-I53)/($I$6*($I$9))</f>
        <v>2472752</v>
      </c>
      <c r="J56" s="18">
        <f>J55+(J57-J53)/($I$6*($I$9))</f>
        <v>440283.70833333331</v>
      </c>
      <c r="K56" s="11">
        <f t="shared" si="0"/>
        <v>166.50230431883301</v>
      </c>
    </row>
    <row r="57" spans="8:24">
      <c r="H57" s="13">
        <v>2004</v>
      </c>
      <c r="I57" s="18">
        <f>C24</f>
        <v>2494542</v>
      </c>
      <c r="J57" s="18">
        <f>E24</f>
        <v>444621</v>
      </c>
      <c r="K57" s="11">
        <f t="shared" si="0"/>
        <v>168.14254001989178</v>
      </c>
    </row>
    <row r="58" spans="8:24">
      <c r="H58" s="13"/>
      <c r="I58" s="18">
        <f>I57+(I61-I57)/($I$6*$I$7)</f>
        <v>2528071.1666666665</v>
      </c>
      <c r="J58" s="18">
        <f>J57+(J61-J57)/($I$6*$I$7)</f>
        <v>453189</v>
      </c>
      <c r="K58" s="11">
        <f t="shared" si="0"/>
        <v>171.38270475095584</v>
      </c>
    </row>
    <row r="59" spans="8:24">
      <c r="H59" s="13"/>
      <c r="I59" s="18">
        <f>I58+(I61-I57)/($I$6*$I$8)</f>
        <v>2578364.9166666665</v>
      </c>
      <c r="J59" s="18">
        <f>J58+(J61-J57)/($I$6*$I$8)</f>
        <v>466041</v>
      </c>
      <c r="K59" s="11">
        <f t="shared" si="0"/>
        <v>176.24295184755192</v>
      </c>
    </row>
    <row r="60" spans="8:24">
      <c r="H60" s="13"/>
      <c r="I60" s="18">
        <f>I59+(I61-I57)/($I$6*($I$9))</f>
        <v>2653805.5416666665</v>
      </c>
      <c r="J60" s="18">
        <f>J59+(J61-J57)/($I$6*($I$9))</f>
        <v>485319</v>
      </c>
      <c r="K60" s="11">
        <f t="shared" si="0"/>
        <v>183.53332249244605</v>
      </c>
    </row>
    <row r="61" spans="8:24">
      <c r="H61" s="13">
        <v>2005</v>
      </c>
      <c r="I61" s="18">
        <f>C25</f>
        <v>2695717</v>
      </c>
      <c r="J61" s="18">
        <f>E25</f>
        <v>496029</v>
      </c>
      <c r="K61" s="11">
        <f t="shared" si="0"/>
        <v>187.58352840627612</v>
      </c>
    </row>
    <row r="62" spans="8:24">
      <c r="H62" s="13"/>
      <c r="I62" s="18">
        <f>I61+(I65-I61)/($I$6*$I$7)</f>
        <v>2733650.8333333335</v>
      </c>
      <c r="J62" s="18">
        <f>J61+(J65-J61)/($I$6*$I$7)</f>
        <v>503411</v>
      </c>
      <c r="K62" s="11">
        <f t="shared" si="0"/>
        <v>190.375182939973</v>
      </c>
    </row>
    <row r="63" spans="8:24">
      <c r="H63" s="13"/>
      <c r="I63" s="18">
        <f>I62+(I65-I61)/($I$6*$I$8)</f>
        <v>2790551.5833333335</v>
      </c>
      <c r="J63" s="18">
        <f>J62+(J65-J61)/($I$6*$I$8)</f>
        <v>514484</v>
      </c>
      <c r="K63" s="11">
        <f t="shared" si="0"/>
        <v>194.5626647405183</v>
      </c>
    </row>
    <row r="64" spans="8:24">
      <c r="H64" s="13"/>
      <c r="I64" s="18">
        <f>I63+(I65-I61)/($I$6*($I$9))</f>
        <v>2875902.7083333335</v>
      </c>
      <c r="J64" s="18">
        <f>J63+(J65-J61)/($I$6*($I$9))</f>
        <v>531093.5</v>
      </c>
      <c r="K64" s="11">
        <f t="shared" si="0"/>
        <v>200.84388744133631</v>
      </c>
    </row>
    <row r="65" spans="8:13">
      <c r="H65" s="13">
        <v>2006</v>
      </c>
      <c r="I65" s="18">
        <f>C26</f>
        <v>2923320</v>
      </c>
      <c r="J65" s="18">
        <f>E26</f>
        <v>540321</v>
      </c>
      <c r="K65" s="11">
        <f t="shared" si="0"/>
        <v>204.33345560845743</v>
      </c>
    </row>
    <row r="66" spans="8:13">
      <c r="H66" s="13"/>
      <c r="I66" s="18">
        <f>I65+(I69-I65)/($I$6*$I$7)</f>
        <v>2951513.3333333335</v>
      </c>
      <c r="J66" s="18">
        <f>J65+(J69-J65)/($I$6*$I$7)</f>
        <v>547503.5</v>
      </c>
      <c r="K66" s="11">
        <f t="shared" si="0"/>
        <v>207.04966513003393</v>
      </c>
    </row>
    <row r="67" spans="8:13">
      <c r="H67" s="13"/>
      <c r="I67" s="18">
        <f>I66+(I69-I65)/($I$6*$I$8)</f>
        <v>2993803.3333333335</v>
      </c>
      <c r="J67" s="18">
        <f>J66+(J69-J65)/($I$6*$I$8)</f>
        <v>558277.25</v>
      </c>
      <c r="K67" s="11">
        <f t="shared" si="0"/>
        <v>211.12397941239868</v>
      </c>
    </row>
    <row r="68" spans="8:13">
      <c r="H68" s="13"/>
      <c r="I68" s="18">
        <f>I67+(I69-I65)/($I$6*($I$9))</f>
        <v>3057238.3333333335</v>
      </c>
      <c r="J68" s="18">
        <f>J67+(J69-J65)/($I$6*($I$9))</f>
        <v>574437.875</v>
      </c>
      <c r="K68" s="11">
        <f t="shared" si="0"/>
        <v>217.23545083594584</v>
      </c>
    </row>
    <row r="69" spans="8:13">
      <c r="H69" s="13">
        <v>2007</v>
      </c>
      <c r="I69" s="18">
        <f>C27</f>
        <v>3092480</v>
      </c>
      <c r="J69" s="18">
        <f>E27</f>
        <v>583416</v>
      </c>
      <c r="K69" s="11">
        <f t="shared" si="0"/>
        <v>220.63071273791653</v>
      </c>
      <c r="L69" s="19">
        <f>(I69-I65)/I65</f>
        <v>5.7865714324808776E-2</v>
      </c>
      <c r="M69" s="19">
        <f>(J69-J65)/J65</f>
        <v>7.975814377009223E-2</v>
      </c>
    </row>
    <row r="70" spans="8:13">
      <c r="H70" s="13"/>
      <c r="I70" s="18">
        <f>I69+(I73-I69)/($I$6*$I$7)</f>
        <v>3120077.5</v>
      </c>
      <c r="J70" s="18">
        <f>J69+(J73-J69)/($I$6*$I$7)</f>
        <v>583374.66666666663</v>
      </c>
      <c r="K70" s="11">
        <f t="shared" si="0"/>
        <v>220.61508169112801</v>
      </c>
    </row>
    <row r="71" spans="8:13">
      <c r="H71" s="13"/>
      <c r="I71" s="18">
        <f>I70+(I73-I69)/($I$6*$I$8)</f>
        <v>3161473.75</v>
      </c>
      <c r="J71" s="18">
        <f>J70+(J73-J69)/($I$6*$I$8)</f>
        <v>583312.66666666663</v>
      </c>
      <c r="K71" s="11">
        <f t="shared" si="0"/>
        <v>220.5916351209452</v>
      </c>
    </row>
    <row r="72" spans="8:13">
      <c r="H72" s="13"/>
      <c r="I72" s="18">
        <f>I71+(I73-I69)/($I$6*($I$9))</f>
        <v>3223568.125</v>
      </c>
      <c r="J72" s="18">
        <f>J71+(J73-J69)/($I$6*($I$9))</f>
        <v>583219.66666666663</v>
      </c>
      <c r="K72" s="11">
        <f t="shared" si="0"/>
        <v>220.55646526567108</v>
      </c>
    </row>
    <row r="73" spans="8:13">
      <c r="H73" s="13">
        <v>2008</v>
      </c>
      <c r="I73" s="18">
        <f>C28</f>
        <v>3258065</v>
      </c>
      <c r="J73" s="18">
        <f>E28</f>
        <v>583168</v>
      </c>
      <c r="K73" s="11">
        <f t="shared" si="0"/>
        <v>220.53692645718544</v>
      </c>
      <c r="L73" s="19">
        <f>(I73-I69)/I69</f>
        <v>5.3544404490894038E-2</v>
      </c>
      <c r="M73" s="19">
        <f>(J73-J69)/J69</f>
        <v>-4.2508261686343877E-4</v>
      </c>
    </row>
    <row r="74" spans="8:13">
      <c r="H74" s="13"/>
      <c r="I74" s="18">
        <f>I73+(I77-I73)/($I$6*$I$7)</f>
        <v>3213923.6666666665</v>
      </c>
      <c r="J74" s="18">
        <f>J73+(J77-J73)/($I$6*$I$7)</f>
        <v>578244.66666666663</v>
      </c>
      <c r="K74" s="11">
        <f t="shared" si="0"/>
        <v>218.67506709374717</v>
      </c>
    </row>
    <row r="75" spans="8:13">
      <c r="H75" s="13"/>
      <c r="I75" s="18">
        <f>I74+(I77-I73)/($I$6*$I$8)</f>
        <v>3147711.6666666665</v>
      </c>
      <c r="J75" s="18">
        <f>J74+(J77-J73)/($I$6*$I$8)</f>
        <v>570859.66666666663</v>
      </c>
      <c r="K75" s="11">
        <f t="shared" si="0"/>
        <v>215.88227804858982</v>
      </c>
    </row>
    <row r="76" spans="8:13">
      <c r="H76" s="13"/>
      <c r="I76" s="18">
        <f>I75+(I77-I73)/($I$6*($I$9))</f>
        <v>3048393.6666666665</v>
      </c>
      <c r="J76" s="18">
        <f>J75+(J77-J73)/($I$6*($I$9))</f>
        <v>559782.16666666663</v>
      </c>
      <c r="K76" s="11">
        <f t="shared" si="0"/>
        <v>211.69309448085386</v>
      </c>
    </row>
    <row r="77" spans="8:13">
      <c r="H77" s="13">
        <v>2009</v>
      </c>
      <c r="I77" s="18">
        <f>C29</f>
        <v>2993217</v>
      </c>
      <c r="J77" s="18">
        <f>E29</f>
        <v>553628</v>
      </c>
      <c r="K77" s="11">
        <f t="shared" si="0"/>
        <v>209.36577027655608</v>
      </c>
      <c r="L77" s="19">
        <f>(I77-I73)/I73</f>
        <v>-8.1289968125252257E-2</v>
      </c>
      <c r="M77" s="19">
        <f>(J77-J73)/J73</f>
        <v>-5.0654356892010532E-2</v>
      </c>
    </row>
    <row r="78" spans="8:13">
      <c r="H78" s="13"/>
      <c r="I78" s="18">
        <f>I77+(I81-I77)/($I$6*$I$7)</f>
        <v>3012417.6666666665</v>
      </c>
      <c r="J78" s="18">
        <f>J77+(J81-J77)/($I$6*$I$7)</f>
        <v>562005.33333333337</v>
      </c>
      <c r="K78" s="11">
        <f t="shared" si="0"/>
        <v>212.5338305014667</v>
      </c>
    </row>
    <row r="79" spans="8:13">
      <c r="H79" s="13"/>
      <c r="I79" s="18">
        <f>I78+(I81-I77)/($I$6*$I$8)</f>
        <v>3041218.6666666665</v>
      </c>
      <c r="J79" s="18">
        <f>J78+(J81-J77)/($I$6*$I$8)</f>
        <v>574571.33333333337</v>
      </c>
      <c r="K79" s="11">
        <f t="shared" si="0"/>
        <v>217.28592083883257</v>
      </c>
    </row>
    <row r="80" spans="8:13">
      <c r="H80" s="13"/>
      <c r="I80" s="18">
        <f>I79+(I81-I77)/($I$6*($I$9))</f>
        <v>3084420.1666666665</v>
      </c>
      <c r="J80" s="18">
        <f>J79+(J81-J77)/($I$6*($I$9))</f>
        <v>593420.33333333337</v>
      </c>
      <c r="K80" s="11">
        <f t="shared" si="0"/>
        <v>224.4140563448814</v>
      </c>
    </row>
    <row r="81" spans="8:13">
      <c r="H81" s="13">
        <v>2010</v>
      </c>
      <c r="I81" s="18">
        <f>C30</f>
        <v>3108421</v>
      </c>
      <c r="J81" s="18">
        <f>E30</f>
        <v>603892</v>
      </c>
      <c r="K81" s="11">
        <f t="shared" si="0"/>
        <v>228.37413162601962</v>
      </c>
      <c r="L81" s="19">
        <f>(I81-I77)/I77</f>
        <v>3.8488355505130432E-2</v>
      </c>
      <c r="M81" s="19">
        <f>(J81-J77)/J77</f>
        <v>9.0790205697688697E-2</v>
      </c>
    </row>
    <row r="82" spans="8:13">
      <c r="H82" s="13"/>
      <c r="I82" s="18">
        <f>I81+(I85-I81)/($I$6*$I$7)</f>
        <v>3132221.5</v>
      </c>
      <c r="J82" s="18">
        <f>J81+(J85-J81)/($I$6*$I$7)</f>
        <v>611544.83333333337</v>
      </c>
      <c r="K82" s="11">
        <f t="shared" si="0"/>
        <v>231.26820733322998</v>
      </c>
    </row>
    <row r="83" spans="8:13">
      <c r="H83" s="13"/>
      <c r="I83" s="18">
        <f>I82+(I85-I81)/($I$6*$I$8)</f>
        <v>3167922.25</v>
      </c>
      <c r="J83" s="18">
        <f>J82+(J85-J81)/($I$6*$I$8)</f>
        <v>623024.08333333337</v>
      </c>
      <c r="K83" s="11">
        <f t="shared" si="0"/>
        <v>235.60932089404548</v>
      </c>
    </row>
    <row r="84" spans="8:13">
      <c r="H84" s="13"/>
      <c r="I84" s="18">
        <f>I83+(I85-I81)/($I$6*($I$9))</f>
        <v>3221473.375</v>
      </c>
      <c r="J84" s="18">
        <f>J83+(J85-J81)/($I$6*($I$9))</f>
        <v>640242.95833333337</v>
      </c>
      <c r="K84" s="11">
        <f t="shared" si="0"/>
        <v>242.12099123526869</v>
      </c>
    </row>
    <row r="85" spans="8:13">
      <c r="H85" s="13">
        <v>2011</v>
      </c>
      <c r="I85" s="18">
        <f>C31</f>
        <v>3251224</v>
      </c>
      <c r="J85" s="18">
        <f>E31</f>
        <v>649809</v>
      </c>
      <c r="K85" s="11">
        <f t="shared" si="0"/>
        <v>245.73858586928159</v>
      </c>
      <c r="L85" s="19">
        <f>(I85-I81)/I81</f>
        <v>4.5940688214369932E-2</v>
      </c>
      <c r="M85" s="19">
        <f>(J85-J81)/J81</f>
        <v>7.6035118862313122E-2</v>
      </c>
    </row>
    <row r="86" spans="8:13">
      <c r="H86" s="13"/>
      <c r="I86" s="18">
        <f>I85+(I89-I85)/($I$6*$I$7)</f>
        <v>3266093.3333333335</v>
      </c>
      <c r="J86" s="18">
        <f>J85+(J89-J85)/($I$6*$I$7)</f>
        <v>652382.16666666663</v>
      </c>
      <c r="K86" s="11">
        <f t="shared" ref="K86:K105" si="2">(J86/$J$21)*100</f>
        <v>246.71168156028099</v>
      </c>
    </row>
    <row r="87" spans="8:13">
      <c r="H87" s="13"/>
      <c r="I87" s="18">
        <f>I86+(I89-I85)/($I$6*$I$8)</f>
        <v>3288397.3333333335</v>
      </c>
      <c r="J87" s="18">
        <f>J86+(J89-J85)/($I$6*$I$8)</f>
        <v>656241.91666666663</v>
      </c>
      <c r="K87" s="11">
        <f t="shared" si="2"/>
        <v>248.17132509678012</v>
      </c>
    </row>
    <row r="88" spans="8:13">
      <c r="H88" s="13"/>
      <c r="I88" s="18">
        <f>I87+(I89-I85)/($I$6*($I$9))</f>
        <v>3321853.3333333335</v>
      </c>
      <c r="J88" s="18">
        <f>J87+(J89-J85)/($I$6*($I$9))</f>
        <v>662031.54166666663</v>
      </c>
      <c r="K88" s="11">
        <f t="shared" si="2"/>
        <v>250.36079040152882</v>
      </c>
    </row>
    <row r="89" spans="8:13">
      <c r="H89" s="13">
        <v>2012</v>
      </c>
      <c r="I89" s="18">
        <f>C32</f>
        <v>3340440</v>
      </c>
      <c r="J89" s="18">
        <f>E32</f>
        <v>665248</v>
      </c>
      <c r="K89" s="11">
        <f t="shared" si="2"/>
        <v>251.57716001527808</v>
      </c>
      <c r="L89" s="19">
        <f>(I89-I85)/I85</f>
        <v>2.7440742317354942E-2</v>
      </c>
      <c r="M89" s="19">
        <f>(J89-J85)/J85</f>
        <v>2.3759289268077233E-2</v>
      </c>
    </row>
    <row r="90" spans="8:13">
      <c r="H90" s="13"/>
      <c r="I90" s="18">
        <f>I89+(I93-I89)/($I$6*$I$7)</f>
        <v>3345933.8333333335</v>
      </c>
      <c r="J90" s="18">
        <f>J89+(J93-J89)/($I$6*$I$7)</f>
        <v>666563.66666666663</v>
      </c>
      <c r="K90" s="11">
        <f t="shared" si="2"/>
        <v>252.07470631910275</v>
      </c>
    </row>
    <row r="91" spans="8:13">
      <c r="H91" s="13"/>
      <c r="I91" s="18">
        <f>I90+(I93-I89)/($I$6*$I$8)</f>
        <v>3354174.5833333335</v>
      </c>
      <c r="J91" s="18">
        <f>J90+(J93-J89)/($I$6*$I$8)</f>
        <v>668537.16666666663</v>
      </c>
      <c r="K91" s="11">
        <f t="shared" si="2"/>
        <v>252.82102577483977</v>
      </c>
    </row>
    <row r="92" spans="8:13">
      <c r="H92" s="13"/>
      <c r="I92" s="18">
        <f>I91+(I93-I89)/($I$6*($I$9))</f>
        <v>3366535.7083333335</v>
      </c>
      <c r="J92" s="18">
        <f>J91+(J93-J89)/($I$6*($I$9))</f>
        <v>671497.41666666663</v>
      </c>
      <c r="K92" s="11">
        <f t="shared" si="2"/>
        <v>253.94050495844533</v>
      </c>
    </row>
    <row r="93" spans="8:13">
      <c r="H93" s="13">
        <v>2013</v>
      </c>
      <c r="I93" s="18">
        <f>C33</f>
        <v>3373403</v>
      </c>
      <c r="J93" s="18">
        <f>E33</f>
        <v>673142</v>
      </c>
      <c r="K93" s="11">
        <f t="shared" si="2"/>
        <v>254.5624378382262</v>
      </c>
      <c r="L93" s="19">
        <f>(I93-I89)/I89</f>
        <v>9.8678617188154849E-3</v>
      </c>
      <c r="M93" s="19">
        <f>(J93-J89)/J89</f>
        <v>1.1866251382942903E-2</v>
      </c>
    </row>
    <row r="94" spans="8:13">
      <c r="H94" s="13"/>
      <c r="I94" s="18">
        <f>I93+(I97-I93)/($I$6*$I$7)</f>
        <v>3376621.2135891458</v>
      </c>
      <c r="J94" s="18">
        <f>J93+(J97-J93)/($I$6*$I$7)</f>
        <v>675497.99699999997</v>
      </c>
      <c r="K94" s="11">
        <f t="shared" si="2"/>
        <v>255.45340637066002</v>
      </c>
    </row>
    <row r="95" spans="8:13">
      <c r="H95" s="13"/>
      <c r="I95" s="18">
        <f>I94+(I97-I93)/($I$6*$I$8)</f>
        <v>3381448.533972864</v>
      </c>
      <c r="J95" s="18">
        <f>J94+(J97-J93)/($I$6*$I$8)</f>
        <v>679031.99249999993</v>
      </c>
      <c r="K95" s="11">
        <f t="shared" si="2"/>
        <v>256.78985916931072</v>
      </c>
    </row>
    <row r="96" spans="8:13">
      <c r="H96" s="13"/>
      <c r="I96" s="18">
        <f>I95+(I97-I93)/($I$6*($I$9))</f>
        <v>3388689.5145484419</v>
      </c>
      <c r="J96" s="18">
        <f>J95+(J97-J93)/($I$6*($I$9))</f>
        <v>684332.98574999988</v>
      </c>
      <c r="K96" s="11">
        <f t="shared" si="2"/>
        <v>258.79453836728669</v>
      </c>
    </row>
    <row r="97" spans="8:16">
      <c r="H97" s="13">
        <v>2014</v>
      </c>
      <c r="I97" s="21">
        <f>I93*(1+O97)</f>
        <v>3392712.2815348739</v>
      </c>
      <c r="J97" s="21">
        <f>J93*(1+P97)</f>
        <v>687277.98199999996</v>
      </c>
      <c r="K97" s="11">
        <f t="shared" si="2"/>
        <v>259.90824903282896</v>
      </c>
      <c r="L97" s="19">
        <f>(I97-I93)/I93</f>
        <v>5.7239771040915894E-3</v>
      </c>
      <c r="M97" s="19">
        <f>(J97-J93)/J93</f>
        <v>2.0999999999999939E-2</v>
      </c>
      <c r="O97" s="19">
        <v>5.7239771040915599E-3</v>
      </c>
      <c r="P97" s="19">
        <v>2.1000000000000001E-2</v>
      </c>
    </row>
    <row r="98" spans="8:16">
      <c r="H98" s="13"/>
      <c r="I98" s="18">
        <f>I97+(I101-I97)/($I$6*$I$7)</f>
        <v>3415478.1628506817</v>
      </c>
      <c r="J98" s="18">
        <f>J97+(J101-J97)/($I$6*$I$7)</f>
        <v>693578.03016833332</v>
      </c>
      <c r="K98" s="11">
        <f t="shared" si="2"/>
        <v>262.29074131562993</v>
      </c>
    </row>
    <row r="99" spans="8:16">
      <c r="H99" s="13"/>
      <c r="I99" s="18">
        <f>I98+(I101-I97)/($I$6*$I$8)</f>
        <v>3449626.9848243939</v>
      </c>
      <c r="J99" s="18">
        <f>J98+(J101-J97)/($I$6*$I$8)</f>
        <v>703028.10242083331</v>
      </c>
      <c r="K99" s="11">
        <f t="shared" si="2"/>
        <v>265.86447973983127</v>
      </c>
    </row>
    <row r="100" spans="8:16">
      <c r="H100" s="13"/>
      <c r="I100" s="18">
        <f>I99+(I101-I97)/($I$6*($I$9))</f>
        <v>3500850.2177849622</v>
      </c>
      <c r="J100" s="18">
        <f>J99+(J101-J97)/($I$6*($I$9))</f>
        <v>717203.21079958323</v>
      </c>
      <c r="K100" s="11">
        <f t="shared" si="2"/>
        <v>271.22508737613333</v>
      </c>
    </row>
    <row r="101" spans="8:16">
      <c r="H101" s="13">
        <v>2015</v>
      </c>
      <c r="I101" s="21">
        <f>I97*(1+O101)</f>
        <v>3529307.5694297221</v>
      </c>
      <c r="J101" s="21">
        <f>J97*(1+P101)</f>
        <v>725078.27100999991</v>
      </c>
      <c r="K101" s="11">
        <f t="shared" si="2"/>
        <v>274.20320272963454</v>
      </c>
      <c r="L101" s="19">
        <f>(I101-I97)/I97</f>
        <v>4.0261382799325417E-2</v>
      </c>
      <c r="M101" s="19">
        <f>(J101-J97)/J97</f>
        <v>5.4999999999999931E-2</v>
      </c>
      <c r="O101" s="19">
        <v>4.0261382799325514E-2</v>
      </c>
      <c r="P101" s="19">
        <v>5.5E-2</v>
      </c>
    </row>
    <row r="102" spans="8:16">
      <c r="H102" s="13"/>
      <c r="I102" s="18">
        <f>I101+(I105-I101)/($I$6*$I$7)</f>
        <v>3555777.376200445</v>
      </c>
      <c r="J102" s="18">
        <f>J101+(J105-J101)/($I$6*$I$7)</f>
        <v>732329.05372009985</v>
      </c>
      <c r="K102" s="11">
        <f t="shared" si="2"/>
        <v>276.94523475693086</v>
      </c>
      <c r="O102" s="11">
        <v>3.2231059020510627E-2</v>
      </c>
    </row>
    <row r="103" spans="8:16">
      <c r="H103" s="13"/>
      <c r="I103" s="18">
        <f>I102+(I105-I101)/($I$6*$I$8)</f>
        <v>3595482.086356529</v>
      </c>
      <c r="J103" s="18">
        <f>J102+(J105-J101)/($I$6*$I$8)</f>
        <v>743205.22778524982</v>
      </c>
      <c r="K103" s="11">
        <f t="shared" si="2"/>
        <v>281.05828279787539</v>
      </c>
    </row>
    <row r="104" spans="8:16">
      <c r="H104" s="13"/>
      <c r="I104" s="18">
        <f>I103+(I105-I101)/($I$6*($I$9))</f>
        <v>3655039.1515906556</v>
      </c>
      <c r="J104" s="18">
        <f>J103+(J105-J101)/($I$6*($I$9))</f>
        <v>759519.48888297484</v>
      </c>
      <c r="K104" s="11">
        <f t="shared" si="2"/>
        <v>287.22785485929217</v>
      </c>
    </row>
    <row r="105" spans="8:16">
      <c r="H105" s="13">
        <v>2016</v>
      </c>
      <c r="I105" s="21">
        <f>I101*(1+O105)</f>
        <v>3688126.4100540592</v>
      </c>
      <c r="J105" s="21">
        <f>J101*(1+P105)</f>
        <v>768582.96727059991</v>
      </c>
      <c r="K105" s="11">
        <f t="shared" si="2"/>
        <v>290.65539489341262</v>
      </c>
      <c r="L105" s="19">
        <f>(I105-I101)/I101</f>
        <v>4.499999999999988E-2</v>
      </c>
      <c r="M105" s="19">
        <f>(J105-J101)/J101</f>
        <v>6.0000000000000012E-2</v>
      </c>
      <c r="O105" s="19">
        <v>4.4999999999999998E-2</v>
      </c>
      <c r="P105" s="19">
        <v>0.06</v>
      </c>
    </row>
    <row r="110" spans="8:16">
      <c r="H110" s="11">
        <v>2013</v>
      </c>
      <c r="I110" s="19">
        <f>(AVERAGE(I93:I96)-AVERAGE(I89:I92))/AVERAGE(I89:I92)</f>
        <v>8.4342080691202758E-3</v>
      </c>
      <c r="J110" s="19">
        <f>(AVERAGE(J93:J96)-AVERAGE(J89:J92))/AVERAGE(J89:J92)</f>
        <v>1.5030327905282777E-2</v>
      </c>
    </row>
    <row r="111" spans="8:16">
      <c r="H111" s="11">
        <v>2014</v>
      </c>
      <c r="I111" s="19">
        <f>(AVERAGE(I97:I100)-AVERAGE(I93:I96))/AVERAGE(I93:I96)</f>
        <v>1.7640719117170568E-2</v>
      </c>
      <c r="J111" s="19">
        <f>(AVERAGE(J97:J100)-AVERAGE(J93:J96))/AVERAGE(J93:J96)</f>
        <v>3.2847413980329643E-2</v>
      </c>
    </row>
    <row r="112" spans="8:16">
      <c r="H112" s="11">
        <v>2015</v>
      </c>
      <c r="I112" s="19">
        <f>(AVERAGE(I101:I104)-AVERAGE(I97:I100))/AVERAGE(I97:I100)</f>
        <v>4.1932732978578177E-2</v>
      </c>
      <c r="J112" s="19">
        <f>(AVERAGE(J101:J104)-AVERAGE(J97:J100))/AVERAGE(J97:J100)</f>
        <v>5.6779635025302512E-2</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workbookViewId="0">
      <selection activeCell="AJ1" sqref="AJ1:AM110"/>
    </sheetView>
  </sheetViews>
  <sheetFormatPr defaultRowHeight="14.4"/>
  <cols>
    <col min="1" max="1" width="16" bestFit="1" customWidth="1"/>
    <col min="2" max="2" width="16.109375" bestFit="1" customWidth="1"/>
    <col min="3" max="3" width="24.44140625" bestFit="1" customWidth="1"/>
    <col min="4" max="4" width="18" bestFit="1" customWidth="1"/>
    <col min="5" max="6" width="17.5546875" bestFit="1" customWidth="1"/>
    <col min="7" max="7" width="17" bestFit="1" customWidth="1"/>
    <col min="8" max="8" width="18.88671875" bestFit="1" customWidth="1"/>
    <col min="9" max="9" width="18.44140625" bestFit="1" customWidth="1"/>
    <col min="10" max="10" width="10.44140625" bestFit="1" customWidth="1"/>
  </cols>
  <sheetData>
    <row r="1" spans="1:10">
      <c r="A1">
        <v>1000</v>
      </c>
      <c r="B1">
        <v>1500</v>
      </c>
      <c r="C1">
        <v>1800</v>
      </c>
      <c r="D1">
        <v>2000</v>
      </c>
      <c r="E1">
        <v>2100</v>
      </c>
      <c r="F1">
        <v>2200</v>
      </c>
      <c r="G1">
        <v>2300</v>
      </c>
      <c r="H1">
        <v>2400</v>
      </c>
      <c r="I1">
        <v>2450</v>
      </c>
      <c r="J1">
        <v>2500</v>
      </c>
    </row>
    <row r="2" spans="1:10">
      <c r="A2" s="3" t="s">
        <v>2</v>
      </c>
      <c r="B2" s="3" t="s">
        <v>3</v>
      </c>
      <c r="C2" s="3" t="s">
        <v>4</v>
      </c>
      <c r="D2" s="3" t="s">
        <v>5</v>
      </c>
      <c r="E2" s="3" t="s">
        <v>6</v>
      </c>
      <c r="F2" s="3" t="s">
        <v>7</v>
      </c>
      <c r="G2" s="3" t="s">
        <v>8</v>
      </c>
      <c r="H2" s="3" t="s">
        <v>9</v>
      </c>
      <c r="I2" s="3" t="s">
        <v>10</v>
      </c>
      <c r="J2" s="3" t="s">
        <v>11</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9"/>
  <sheetViews>
    <sheetView workbookViewId="0">
      <selection activeCell="AJ1" sqref="AJ1:AM110"/>
    </sheetView>
  </sheetViews>
  <sheetFormatPr defaultRowHeight="14.4"/>
  <cols>
    <col min="1" max="1" width="8.88671875" customWidth="1"/>
    <col min="2" max="2" width="28.88671875" customWidth="1"/>
    <col min="3" max="126" width="8.6640625" customWidth="1"/>
  </cols>
  <sheetData>
    <row r="1" spans="1:126" ht="17.399999999999999">
      <c r="A1" s="1" t="s">
        <v>201</v>
      </c>
    </row>
    <row r="2" spans="1:126">
      <c r="A2" s="2" t="s">
        <v>144</v>
      </c>
    </row>
    <row r="3" spans="1:126">
      <c r="C3" s="3" t="s">
        <v>202</v>
      </c>
      <c r="D3" s="3" t="s">
        <v>203</v>
      </c>
      <c r="E3" s="3" t="s">
        <v>204</v>
      </c>
      <c r="F3" s="3" t="s">
        <v>205</v>
      </c>
      <c r="G3" s="3" t="s">
        <v>206</v>
      </c>
      <c r="H3" s="3" t="s">
        <v>207</v>
      </c>
      <c r="I3" s="3" t="s">
        <v>208</v>
      </c>
      <c r="J3" s="3" t="s">
        <v>209</v>
      </c>
      <c r="K3" s="3" t="s">
        <v>210</v>
      </c>
      <c r="L3" s="3" t="s">
        <v>211</v>
      </c>
      <c r="M3" s="3" t="s">
        <v>212</v>
      </c>
      <c r="N3" s="3" t="s">
        <v>213</v>
      </c>
      <c r="O3" s="3" t="s">
        <v>214</v>
      </c>
      <c r="P3" s="3" t="s">
        <v>215</v>
      </c>
      <c r="Q3" s="3" t="s">
        <v>216</v>
      </c>
      <c r="R3" s="3" t="s">
        <v>217</v>
      </c>
      <c r="S3" s="3" t="s">
        <v>218</v>
      </c>
      <c r="T3" s="3" t="s">
        <v>219</v>
      </c>
      <c r="U3" s="3" t="s">
        <v>220</v>
      </c>
      <c r="V3" s="3" t="s">
        <v>221</v>
      </c>
      <c r="W3" s="3" t="s">
        <v>222</v>
      </c>
      <c r="X3" s="3" t="s">
        <v>223</v>
      </c>
      <c r="Y3" s="3" t="s">
        <v>224</v>
      </c>
      <c r="Z3" s="3" t="s">
        <v>225</v>
      </c>
      <c r="AA3" s="3" t="s">
        <v>226</v>
      </c>
      <c r="AB3" s="3" t="s">
        <v>227</v>
      </c>
      <c r="AC3" s="3" t="s">
        <v>228</v>
      </c>
      <c r="AD3" s="3" t="s">
        <v>229</v>
      </c>
      <c r="AE3" s="3" t="s">
        <v>230</v>
      </c>
      <c r="AF3" s="3" t="s">
        <v>231</v>
      </c>
      <c r="AG3" s="3" t="s">
        <v>232</v>
      </c>
      <c r="AH3" s="3" t="s">
        <v>233</v>
      </c>
      <c r="AI3" s="3" t="s">
        <v>234</v>
      </c>
      <c r="AJ3" s="3" t="s">
        <v>235</v>
      </c>
      <c r="AK3" s="3" t="s">
        <v>236</v>
      </c>
      <c r="AL3" s="3" t="s">
        <v>237</v>
      </c>
      <c r="AM3" s="3" t="s">
        <v>238</v>
      </c>
      <c r="AN3" s="3" t="s">
        <v>239</v>
      </c>
      <c r="AO3" s="3" t="s">
        <v>240</v>
      </c>
      <c r="AP3" s="3" t="s">
        <v>241</v>
      </c>
      <c r="AQ3" s="3" t="s">
        <v>242</v>
      </c>
      <c r="AR3" s="3" t="s">
        <v>243</v>
      </c>
      <c r="AS3" s="3" t="s">
        <v>244</v>
      </c>
      <c r="AT3" s="3" t="s">
        <v>245</v>
      </c>
      <c r="AU3" s="3" t="s">
        <v>246</v>
      </c>
      <c r="AV3" s="3" t="s">
        <v>247</v>
      </c>
      <c r="AW3" s="3" t="s">
        <v>248</v>
      </c>
      <c r="AX3" s="3" t="s">
        <v>249</v>
      </c>
      <c r="AY3" s="3" t="s">
        <v>250</v>
      </c>
      <c r="AZ3" s="3" t="s">
        <v>251</v>
      </c>
      <c r="BA3" s="3" t="s">
        <v>252</v>
      </c>
      <c r="BB3" s="3" t="s">
        <v>253</v>
      </c>
      <c r="BC3" s="3" t="s">
        <v>254</v>
      </c>
      <c r="BD3" s="3" t="s">
        <v>255</v>
      </c>
      <c r="BE3" s="3" t="s">
        <v>256</v>
      </c>
      <c r="BF3" s="3" t="s">
        <v>257</v>
      </c>
      <c r="BG3" s="3" t="s">
        <v>258</v>
      </c>
      <c r="BH3" s="3" t="s">
        <v>259</v>
      </c>
      <c r="BI3" s="3" t="s">
        <v>260</v>
      </c>
      <c r="BJ3" s="3" t="s">
        <v>261</v>
      </c>
      <c r="BK3" s="3" t="s">
        <v>262</v>
      </c>
      <c r="BL3" s="3" t="s">
        <v>263</v>
      </c>
      <c r="BM3" s="3" t="s">
        <v>264</v>
      </c>
      <c r="BN3" s="3" t="s">
        <v>265</v>
      </c>
      <c r="BO3" s="3" t="s">
        <v>266</v>
      </c>
      <c r="BP3" s="3" t="s">
        <v>267</v>
      </c>
      <c r="BQ3" s="3" t="s">
        <v>268</v>
      </c>
      <c r="BR3" s="3" t="s">
        <v>269</v>
      </c>
      <c r="BS3" s="3" t="s">
        <v>270</v>
      </c>
      <c r="BT3" s="3" t="s">
        <v>271</v>
      </c>
      <c r="BU3" s="3" t="s">
        <v>272</v>
      </c>
      <c r="BV3" s="3" t="s">
        <v>273</v>
      </c>
      <c r="BW3" s="3" t="s">
        <v>274</v>
      </c>
      <c r="BX3" s="3" t="s">
        <v>275</v>
      </c>
      <c r="BY3" s="3" t="s">
        <v>276</v>
      </c>
      <c r="BZ3" s="3" t="s">
        <v>277</v>
      </c>
      <c r="CA3" s="3" t="s">
        <v>278</v>
      </c>
      <c r="CB3" s="3" t="s">
        <v>279</v>
      </c>
      <c r="CC3" s="3" t="s">
        <v>280</v>
      </c>
      <c r="CD3" s="3" t="s">
        <v>281</v>
      </c>
      <c r="CE3" s="3" t="s">
        <v>282</v>
      </c>
      <c r="CF3" s="3" t="s">
        <v>283</v>
      </c>
      <c r="CG3" s="3" t="s">
        <v>284</v>
      </c>
      <c r="CH3" s="3" t="s">
        <v>285</v>
      </c>
      <c r="CI3" s="3" t="s">
        <v>286</v>
      </c>
      <c r="CJ3" s="3" t="s">
        <v>287</v>
      </c>
      <c r="CK3" s="3" t="s">
        <v>288</v>
      </c>
      <c r="CL3" s="3" t="s">
        <v>289</v>
      </c>
      <c r="CM3" s="3" t="s">
        <v>290</v>
      </c>
      <c r="CN3" s="3" t="s">
        <v>291</v>
      </c>
      <c r="CO3" s="3" t="s">
        <v>292</v>
      </c>
      <c r="CP3" s="3" t="s">
        <v>293</v>
      </c>
      <c r="CQ3" s="3" t="s">
        <v>294</v>
      </c>
      <c r="CR3" s="3" t="s">
        <v>295</v>
      </c>
      <c r="CS3" s="3" t="s">
        <v>296</v>
      </c>
      <c r="CT3" s="3" t="s">
        <v>297</v>
      </c>
      <c r="CU3" s="3" t="s">
        <v>298</v>
      </c>
      <c r="CV3" s="3" t="s">
        <v>299</v>
      </c>
      <c r="CW3" s="3" t="s">
        <v>300</v>
      </c>
      <c r="CX3" s="3" t="s">
        <v>301</v>
      </c>
      <c r="CY3" s="3" t="s">
        <v>302</v>
      </c>
      <c r="CZ3" s="3" t="s">
        <v>303</v>
      </c>
      <c r="DA3" s="3" t="s">
        <v>304</v>
      </c>
      <c r="DB3" s="3" t="s">
        <v>305</v>
      </c>
      <c r="DC3" s="3" t="s">
        <v>306</v>
      </c>
      <c r="DD3" s="3" t="s">
        <v>307</v>
      </c>
      <c r="DE3" s="3" t="s">
        <v>308</v>
      </c>
      <c r="DF3" s="3" t="s">
        <v>309</v>
      </c>
      <c r="DG3" s="3" t="s">
        <v>310</v>
      </c>
      <c r="DH3" s="3" t="s">
        <v>311</v>
      </c>
      <c r="DI3" s="3" t="s">
        <v>312</v>
      </c>
      <c r="DJ3" s="3" t="s">
        <v>313</v>
      </c>
      <c r="DK3" s="3" t="s">
        <v>314</v>
      </c>
      <c r="DL3" s="3" t="s">
        <v>315</v>
      </c>
      <c r="DM3" s="3" t="s">
        <v>316</v>
      </c>
      <c r="DN3" s="3" t="s">
        <v>317</v>
      </c>
      <c r="DO3" s="3" t="s">
        <v>318</v>
      </c>
      <c r="DP3" s="3" t="s">
        <v>319</v>
      </c>
      <c r="DQ3" s="3" t="s">
        <v>320</v>
      </c>
      <c r="DR3" s="3" t="s">
        <v>321</v>
      </c>
      <c r="DS3" s="3" t="s">
        <v>322</v>
      </c>
      <c r="DT3" s="3" t="s">
        <v>323</v>
      </c>
      <c r="DU3" s="3" t="s">
        <v>324</v>
      </c>
      <c r="DV3" s="3" t="s">
        <v>325</v>
      </c>
    </row>
    <row r="4" spans="1:126">
      <c r="A4" s="3" t="s">
        <v>326</v>
      </c>
      <c r="B4" s="3" t="s">
        <v>327</v>
      </c>
      <c r="C4" s="4">
        <v>84.2</v>
      </c>
      <c r="D4" s="4">
        <v>85</v>
      </c>
      <c r="E4" s="4">
        <v>85.3</v>
      </c>
      <c r="F4" s="4">
        <v>85.7</v>
      </c>
      <c r="G4" s="4">
        <v>85.8</v>
      </c>
      <c r="H4" s="4">
        <v>86</v>
      </c>
      <c r="I4" s="4">
        <v>85.8</v>
      </c>
      <c r="J4" s="4">
        <v>85.8</v>
      </c>
      <c r="K4" s="4">
        <v>86.1</v>
      </c>
      <c r="L4" s="4">
        <v>86</v>
      </c>
      <c r="M4" s="4">
        <v>85.9</v>
      </c>
      <c r="N4" s="4">
        <v>86</v>
      </c>
      <c r="O4" s="4">
        <v>85.7</v>
      </c>
      <c r="P4" s="4">
        <v>86.6</v>
      </c>
      <c r="Q4" s="4">
        <v>87</v>
      </c>
      <c r="R4" s="4">
        <v>87.1</v>
      </c>
      <c r="S4" s="4">
        <v>87.3</v>
      </c>
      <c r="T4" s="4">
        <v>87.2</v>
      </c>
      <c r="U4" s="4">
        <v>86.8</v>
      </c>
      <c r="V4" s="4">
        <v>86.6</v>
      </c>
      <c r="W4" s="4">
        <v>87.2</v>
      </c>
      <c r="X4" s="4">
        <v>87.5</v>
      </c>
      <c r="Y4" s="4">
        <v>88</v>
      </c>
      <c r="Z4" s="4">
        <v>88</v>
      </c>
      <c r="AA4" s="4">
        <v>88.2</v>
      </c>
      <c r="AB4" s="4">
        <v>89.3</v>
      </c>
      <c r="AC4" s="4">
        <v>89.7</v>
      </c>
      <c r="AD4" s="4">
        <v>90</v>
      </c>
      <c r="AE4" s="4">
        <v>90.3</v>
      </c>
      <c r="AF4" s="4">
        <v>90.5</v>
      </c>
      <c r="AG4" s="4">
        <v>90.3</v>
      </c>
      <c r="AH4" s="4">
        <v>90.4</v>
      </c>
      <c r="AI4" s="4">
        <v>90.8</v>
      </c>
      <c r="AJ4" s="4">
        <v>90.7</v>
      </c>
      <c r="AK4" s="4">
        <v>90.4</v>
      </c>
      <c r="AL4" s="4">
        <v>90.1</v>
      </c>
      <c r="AM4" s="4">
        <v>89.8</v>
      </c>
      <c r="AN4" s="4">
        <v>90.9</v>
      </c>
      <c r="AO4" s="4">
        <v>91.2</v>
      </c>
      <c r="AP4" s="4">
        <v>91.1</v>
      </c>
      <c r="AQ4" s="4">
        <v>91.4</v>
      </c>
      <c r="AR4" s="4">
        <v>91.6</v>
      </c>
      <c r="AS4" s="4">
        <v>91.2</v>
      </c>
      <c r="AT4" s="4">
        <v>91.4</v>
      </c>
      <c r="AU4" s="4">
        <v>91.6</v>
      </c>
      <c r="AV4" s="4">
        <v>91.6</v>
      </c>
      <c r="AW4" s="4">
        <v>91.6</v>
      </c>
      <c r="AX4" s="4">
        <v>91.4</v>
      </c>
      <c r="AY4" s="4">
        <v>91.6</v>
      </c>
      <c r="AZ4" s="4">
        <v>92.7</v>
      </c>
      <c r="BA4" s="4">
        <v>93.3</v>
      </c>
      <c r="BB4" s="4">
        <v>93.4</v>
      </c>
      <c r="BC4" s="4">
        <v>93.4</v>
      </c>
      <c r="BD4" s="4">
        <v>93.3</v>
      </c>
      <c r="BE4" s="4">
        <v>93.2</v>
      </c>
      <c r="BF4" s="4">
        <v>93.6</v>
      </c>
      <c r="BG4" s="4">
        <v>93.9</v>
      </c>
      <c r="BH4" s="4">
        <v>93.8</v>
      </c>
      <c r="BI4" s="4">
        <v>93.9</v>
      </c>
      <c r="BJ4" s="4">
        <v>94</v>
      </c>
      <c r="BK4" s="4">
        <v>94.1</v>
      </c>
      <c r="BL4" s="4">
        <v>95.2</v>
      </c>
      <c r="BM4" s="4">
        <v>95.8</v>
      </c>
      <c r="BN4" s="4">
        <v>96.2</v>
      </c>
      <c r="BO4" s="4">
        <v>96.3</v>
      </c>
      <c r="BP4" s="4">
        <v>96.1</v>
      </c>
      <c r="BQ4" s="4">
        <v>96</v>
      </c>
      <c r="BR4" s="4">
        <v>96</v>
      </c>
      <c r="BS4" s="4">
        <v>96.3</v>
      </c>
      <c r="BT4" s="4">
        <v>96.4</v>
      </c>
      <c r="BU4" s="4">
        <v>96.3</v>
      </c>
      <c r="BV4" s="4">
        <v>96.3</v>
      </c>
      <c r="BW4" s="4">
        <v>96.7</v>
      </c>
      <c r="BX4" s="4">
        <v>97.8</v>
      </c>
      <c r="BY4" s="4">
        <v>98.3</v>
      </c>
      <c r="BZ4" s="4">
        <v>98.3</v>
      </c>
      <c r="CA4" s="4">
        <v>98.4</v>
      </c>
      <c r="CB4" s="4">
        <v>98.2</v>
      </c>
      <c r="CC4" s="4">
        <v>98.2</v>
      </c>
      <c r="CD4" s="4">
        <v>98.5</v>
      </c>
      <c r="CE4" s="4">
        <v>98.7</v>
      </c>
      <c r="CF4" s="4">
        <v>98.7</v>
      </c>
      <c r="CG4" s="4">
        <v>98.5</v>
      </c>
      <c r="CH4" s="4">
        <v>98.3</v>
      </c>
      <c r="CI4" s="4">
        <v>97.9</v>
      </c>
      <c r="CJ4" s="4">
        <v>99</v>
      </c>
      <c r="CK4" s="4">
        <v>99.3</v>
      </c>
      <c r="CL4" s="4">
        <v>99.1</v>
      </c>
      <c r="CM4" s="4">
        <v>99.2</v>
      </c>
      <c r="CN4" s="4">
        <v>99.1</v>
      </c>
      <c r="CO4" s="4">
        <v>98.8</v>
      </c>
      <c r="CP4" s="4">
        <v>98.9</v>
      </c>
      <c r="CQ4" s="4">
        <v>99.2</v>
      </c>
      <c r="CR4" s="4">
        <v>99.3</v>
      </c>
      <c r="CS4" s="4">
        <v>99.1</v>
      </c>
      <c r="CT4" s="4">
        <v>99</v>
      </c>
      <c r="CU4" s="4">
        <v>98.9</v>
      </c>
      <c r="CV4" s="4">
        <v>99.5</v>
      </c>
      <c r="CW4" s="4">
        <v>99.6</v>
      </c>
      <c r="CX4" s="4">
        <v>99.8</v>
      </c>
      <c r="CY4" s="4">
        <v>99.7</v>
      </c>
      <c r="CZ4" s="4">
        <v>99.7</v>
      </c>
      <c r="DA4" s="4">
        <v>99.5</v>
      </c>
      <c r="DB4" s="4">
        <v>99.4</v>
      </c>
      <c r="DC4" s="4">
        <v>99.7</v>
      </c>
      <c r="DD4" s="4">
        <v>99.8</v>
      </c>
      <c r="DE4" s="4">
        <v>99.6</v>
      </c>
      <c r="DF4" s="4">
        <v>99.4</v>
      </c>
      <c r="DG4" s="4">
        <v>98.8</v>
      </c>
      <c r="DH4" s="4">
        <v>99.8</v>
      </c>
      <c r="DI4" s="4">
        <v>100.2</v>
      </c>
      <c r="DJ4" s="4">
        <v>100.3</v>
      </c>
      <c r="DK4" s="4">
        <v>100.4</v>
      </c>
      <c r="DL4" s="4">
        <v>100.3</v>
      </c>
      <c r="DM4" s="4">
        <v>100.2</v>
      </c>
      <c r="DN4" s="4">
        <v>100</v>
      </c>
      <c r="DO4" s="4">
        <v>100.2</v>
      </c>
      <c r="DP4" s="4">
        <v>100.1</v>
      </c>
      <c r="DQ4" s="4">
        <v>99.9</v>
      </c>
      <c r="DR4" s="4">
        <v>99.8</v>
      </c>
      <c r="DS4" s="4">
        <v>99.4</v>
      </c>
      <c r="DT4" s="4">
        <v>100.1</v>
      </c>
      <c r="DU4" s="4">
        <v>100.2</v>
      </c>
      <c r="DV4" s="4">
        <v>100.3</v>
      </c>
    </row>
    <row r="6" spans="1:126">
      <c r="A6" s="2" t="s">
        <v>328</v>
      </c>
    </row>
    <row r="8" spans="1:126">
      <c r="C8" t="s">
        <v>329</v>
      </c>
      <c r="D8">
        <f>AVERAGE(F4:H4)</f>
        <v>85.833333333333329</v>
      </c>
      <c r="E8">
        <f>D8/$D$8*100</f>
        <v>100</v>
      </c>
    </row>
    <row r="9" spans="1:126">
      <c r="C9" t="s">
        <v>330</v>
      </c>
      <c r="D9">
        <f>AVERAGE(DP4:DR4)</f>
        <v>99.933333333333337</v>
      </c>
      <c r="E9">
        <f>D9/$D$8*100</f>
        <v>116.42718446601943</v>
      </c>
    </row>
  </sheetData>
  <pageMargins left="0.75" right="0.75" top="0.75" bottom="0.5" header="0.5" footer="0.75"/>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workbookViewId="0">
      <selection activeCell="AJ1" sqref="AJ1:AM110"/>
    </sheetView>
  </sheetViews>
  <sheetFormatPr defaultRowHeight="14.4"/>
  <cols>
    <col min="1" max="1" width="36.5546875" customWidth="1"/>
    <col min="2" max="2" width="6.5546875" customWidth="1"/>
    <col min="3" max="3" width="31.88671875" customWidth="1"/>
    <col min="4" max="4" width="13" customWidth="1"/>
    <col min="5" max="13" width="8.6640625" customWidth="1"/>
  </cols>
  <sheetData>
    <row r="1" spans="1:16" ht="17.399999999999999">
      <c r="A1" s="1" t="s">
        <v>331</v>
      </c>
    </row>
    <row r="2" spans="1:16">
      <c r="A2" s="2" t="s">
        <v>144</v>
      </c>
    </row>
    <row r="3" spans="1:16">
      <c r="E3" s="3" t="s">
        <v>157</v>
      </c>
      <c r="F3" s="3" t="s">
        <v>158</v>
      </c>
      <c r="G3" s="3" t="s">
        <v>159</v>
      </c>
      <c r="H3" s="3" t="s">
        <v>160</v>
      </c>
      <c r="I3" s="3" t="s">
        <v>161</v>
      </c>
      <c r="J3" s="3" t="s">
        <v>162</v>
      </c>
      <c r="K3" s="3" t="s">
        <v>163</v>
      </c>
      <c r="L3" s="3" t="s">
        <v>164</v>
      </c>
      <c r="M3" s="3" t="s">
        <v>332</v>
      </c>
    </row>
    <row r="4" spans="1:16">
      <c r="A4" s="3" t="s">
        <v>333</v>
      </c>
      <c r="B4" s="3" t="s">
        <v>334</v>
      </c>
      <c r="C4" s="3" t="s">
        <v>335</v>
      </c>
      <c r="D4" s="3" t="s">
        <v>148</v>
      </c>
      <c r="E4" s="4">
        <v>219965</v>
      </c>
      <c r="F4" s="4">
        <v>224461</v>
      </c>
      <c r="G4" s="4">
        <v>228707</v>
      </c>
      <c r="H4" s="4">
        <v>234856</v>
      </c>
      <c r="I4" s="4">
        <v>252384</v>
      </c>
      <c r="J4" s="4">
        <v>260186</v>
      </c>
      <c r="K4" s="4">
        <v>265830</v>
      </c>
      <c r="L4" s="4">
        <v>273760</v>
      </c>
      <c r="M4" s="4">
        <v>282912</v>
      </c>
      <c r="N4">
        <f>M4*1.022</f>
        <v>289136.06400000001</v>
      </c>
      <c r="P4">
        <f>N4/E4-1</f>
        <v>0.31446395562930474</v>
      </c>
    </row>
    <row r="5" spans="1:16">
      <c r="D5" s="3" t="s">
        <v>149</v>
      </c>
      <c r="E5" s="4">
        <v>271312</v>
      </c>
      <c r="F5" s="4">
        <v>272546</v>
      </c>
      <c r="G5" s="4">
        <v>271344</v>
      </c>
      <c r="H5" s="4">
        <v>279396</v>
      </c>
      <c r="I5" s="4">
        <v>307267</v>
      </c>
      <c r="J5" s="4">
        <v>315280</v>
      </c>
      <c r="K5" s="4">
        <v>324350</v>
      </c>
      <c r="L5" s="4">
        <v>336491</v>
      </c>
      <c r="M5" s="4">
        <v>348144</v>
      </c>
      <c r="N5">
        <f>M5*1.022</f>
        <v>355803.16800000001</v>
      </c>
      <c r="P5">
        <f>N5/E5-1</f>
        <v>0.31141699593088412</v>
      </c>
    </row>
    <row r="7" spans="1:16">
      <c r="F7" s="32">
        <f>F4/E4-1</f>
        <v>2.0439615393357924E-2</v>
      </c>
      <c r="G7" s="32">
        <f t="shared" ref="G7:M7" si="0">G4/F4-1</f>
        <v>1.8916426461612401E-2</v>
      </c>
      <c r="H7" s="32">
        <f t="shared" si="0"/>
        <v>2.6885928283786775E-2</v>
      </c>
      <c r="I7" s="32">
        <f t="shared" si="0"/>
        <v>7.4632966583779048E-2</v>
      </c>
      <c r="J7" s="32">
        <f t="shared" si="0"/>
        <v>3.0913211614048475E-2</v>
      </c>
      <c r="K7" s="32">
        <f t="shared" si="0"/>
        <v>2.1692174060095493E-2</v>
      </c>
      <c r="L7" s="32">
        <f t="shared" si="0"/>
        <v>2.983109506075321E-2</v>
      </c>
      <c r="M7" s="32">
        <f t="shared" si="0"/>
        <v>3.3430742255990742E-2</v>
      </c>
    </row>
    <row r="8" spans="1:16">
      <c r="F8" s="32">
        <f t="shared" ref="F8:M8" si="1">F5/E5-1</f>
        <v>4.5482691513829554E-3</v>
      </c>
      <c r="G8" s="32">
        <f t="shared" si="1"/>
        <v>-4.4102646892634212E-3</v>
      </c>
      <c r="H8" s="32">
        <f t="shared" si="1"/>
        <v>2.9674509110206859E-2</v>
      </c>
      <c r="I8" s="32">
        <f t="shared" si="1"/>
        <v>9.9754470357485525E-2</v>
      </c>
      <c r="J8" s="32">
        <f t="shared" si="1"/>
        <v>2.6078296725648986E-2</v>
      </c>
      <c r="K8" s="32">
        <f t="shared" si="1"/>
        <v>2.8768079167723837E-2</v>
      </c>
      <c r="L8" s="32">
        <f t="shared" si="1"/>
        <v>3.743178665022362E-2</v>
      </c>
      <c r="M8" s="32">
        <f t="shared" si="1"/>
        <v>3.4630941095006973E-2</v>
      </c>
    </row>
  </sheetData>
  <pageMargins left="0.75" right="0.75" top="0.75" bottom="0.5" header="0.5" footer="0.7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9</vt:i4>
      </vt:variant>
      <vt:variant>
        <vt:lpstr>Navngivne områder</vt:lpstr>
      </vt:variant>
      <vt:variant>
        <vt:i4>1</vt:i4>
      </vt:variant>
    </vt:vector>
  </HeadingPairs>
  <TitlesOfParts>
    <vt:vector size="10" baseType="lpstr">
      <vt:lpstr>BM011</vt:lpstr>
      <vt:lpstr>Macrobond</vt:lpstr>
      <vt:lpstr>Overblik </vt:lpstr>
      <vt:lpstr>MB out</vt:lpstr>
      <vt:lpstr>Indkomster</vt:lpstr>
      <vt:lpstr>BNP</vt:lpstr>
      <vt:lpstr>Hjælpeark</vt:lpstr>
      <vt:lpstr>PRIS111</vt:lpstr>
      <vt:lpstr>INDKF104</vt:lpstr>
      <vt:lpstr>'MB out'!Macrobond_Object1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Frederik Jorst</dc:creator>
  <cp:lastModifiedBy>CLGF</cp:lastModifiedBy>
  <dcterms:created xsi:type="dcterms:W3CDTF">2016-05-24T10:41:41Z</dcterms:created>
  <dcterms:modified xsi:type="dcterms:W3CDTF">2019-07-22T10:01:49Z</dcterms:modified>
</cp:coreProperties>
</file>